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PRIL 2022 - MARCH 2023\EVALUATIONS\PS\RFP32_2022 Consultant Technical Security\"/>
    </mc:Choice>
  </mc:AlternateContent>
  <xr:revisionPtr revIDLastSave="0" documentId="13_ncr:1_{255AA7A0-6C85-457B-AA39-421D84BEBF67}" xr6:coauthVersionLast="47" xr6:coauthVersionMax="47" xr10:uidLastSave="{00000000-0000-0000-0000-000000000000}"/>
  <bookViews>
    <workbookView xWindow="20370" yWindow="-120" windowWidth="29040" windowHeight="15840" firstSheet="1" activeTab="1" xr2:uid="{00000000-000D-0000-FFFF-FFFF00000000}"/>
  </bookViews>
  <sheets>
    <sheet name="SARS (2)" sheetId="4" state="hidden" r:id="rId1"/>
    <sheet name="Pricing Template" sheetId="6" r:id="rId2"/>
    <sheet name="Rate All_" sheetId="1" state="hidden" r:id="rId3"/>
    <sheet name="Sheet3" sheetId="3" state="hidden" r:id="rId4"/>
    <sheet name="Sheet1" sheetId="5" state="hidden" r:id="rId5"/>
  </sheets>
  <definedNames>
    <definedName name="_xlnm.Print_Area" localSheetId="2">'Rate All_'!$A$1:$H$57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5" i="1" l="1"/>
  <c r="L13" i="1"/>
  <c r="H63" i="1"/>
  <c r="H68" i="1" s="1"/>
  <c r="D23" i="1"/>
  <c r="H23" i="1" s="1"/>
  <c r="D12" i="1"/>
  <c r="F12" i="1"/>
  <c r="L12" i="1" s="1"/>
  <c r="D68" i="1"/>
  <c r="D69" i="1" s="1"/>
  <c r="D70" i="1" s="1"/>
  <c r="D72" i="1" s="1"/>
  <c r="D43" i="1"/>
  <c r="D42" i="1"/>
  <c r="D39" i="1"/>
  <c r="D38" i="1"/>
  <c r="D37" i="1"/>
  <c r="D36" i="1"/>
  <c r="D35" i="1"/>
  <c r="D32" i="1"/>
  <c r="H32" i="1" s="1"/>
  <c r="D31" i="1"/>
  <c r="H31" i="1" s="1"/>
  <c r="D30" i="1"/>
  <c r="H30" i="1" s="1"/>
  <c r="D29" i="1"/>
  <c r="H29" i="1" s="1"/>
  <c r="D28" i="1"/>
  <c r="D25" i="1"/>
  <c r="D24" i="1"/>
  <c r="D22" i="1"/>
  <c r="D21" i="1"/>
  <c r="D20" i="1"/>
  <c r="D19" i="1"/>
  <c r="D18" i="1"/>
  <c r="D15" i="1"/>
  <c r="D14" i="1"/>
  <c r="D13" i="1"/>
  <c r="D11" i="1"/>
  <c r="H11" i="1" s="1"/>
  <c r="D10" i="1"/>
  <c r="H10" i="1" s="1"/>
  <c r="D9" i="1"/>
  <c r="H9" i="1" s="1"/>
  <c r="H12" i="1" l="1"/>
  <c r="D33" i="1"/>
  <c r="H28" i="1"/>
  <c r="H33" i="1" s="1"/>
  <c r="D40" i="1"/>
  <c r="H13" i="1"/>
  <c r="H14" i="1"/>
  <c r="H15" i="1"/>
  <c r="H18" i="1"/>
  <c r="H20" i="1"/>
  <c r="H21" i="1"/>
  <c r="H22" i="1"/>
  <c r="H24" i="1"/>
  <c r="H25" i="1"/>
  <c r="H36" i="1"/>
  <c r="H37" i="1"/>
  <c r="H38" i="1"/>
  <c r="H39" i="1"/>
  <c r="H42" i="1"/>
  <c r="H43" i="1"/>
  <c r="D26" i="1"/>
  <c r="D16" i="1"/>
  <c r="D44" i="1"/>
  <c r="H19" i="1"/>
  <c r="H35" i="1"/>
  <c r="H44" i="1" l="1"/>
  <c r="H26" i="1"/>
  <c r="H40" i="1"/>
  <c r="H16" i="1"/>
  <c r="D47" i="1"/>
  <c r="H47" i="1" l="1"/>
  <c r="H49" i="1" l="1"/>
  <c r="H50" i="1" s="1"/>
  <c r="J16" i="1"/>
  <c r="J26" i="1"/>
  <c r="J33" i="1"/>
  <c r="J40" i="1"/>
  <c r="J44" i="1"/>
  <c r="H52" i="1" l="1"/>
  <c r="H53" i="1" s="1"/>
  <c r="H56" i="1" l="1"/>
  <c r="H54" i="1"/>
  <c r="H5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S2015751</author>
  </authors>
  <commentList>
    <comment ref="F13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Assistant Art director</t>
        </r>
      </text>
    </comment>
    <comment ref="F16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Print production Assistance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8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Radio Producer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S2015751</author>
  </authors>
  <commentList>
    <comment ref="G14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Accountant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3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Senior Art Director</t>
        </r>
      </text>
    </comment>
    <comment ref="G25" authorId="0" shapeId="0" xr:uid="{00000000-0006-0000-0200-000003000000}">
      <text>
        <r>
          <rPr>
            <b/>
            <sz val="8"/>
            <color indexed="81"/>
            <rFont val="Tahoma"/>
            <family val="2"/>
          </rPr>
          <t>Assistant Art director</t>
        </r>
      </text>
    </comment>
    <comment ref="G35" authorId="0" shapeId="0" xr:uid="{00000000-0006-0000-0200-000004000000}">
      <text>
        <r>
          <rPr>
            <b/>
            <sz val="8"/>
            <color indexed="81"/>
            <rFont val="Tahoma"/>
            <family val="2"/>
          </rPr>
          <t>Print production Assistance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37" authorId="0" shapeId="0" xr:uid="{00000000-0006-0000-0200-000005000000}">
      <text>
        <r>
          <rPr>
            <b/>
            <sz val="8"/>
            <color indexed="81"/>
            <rFont val="Tahoma"/>
            <family val="2"/>
          </rPr>
          <t>Radio Producer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<sst xmlns="http://schemas.openxmlformats.org/spreadsheetml/2006/main" count="145" uniqueCount="129">
  <si>
    <t xml:space="preserve">        Y&amp;R Office: South Africa</t>
  </si>
  <si>
    <t xml:space="preserve">                           BASIC SERVICES COST FOR 2009</t>
  </si>
  <si>
    <t>Comp Rate</t>
  </si>
  <si>
    <t>Total</t>
  </si>
  <si>
    <t xml:space="preserve">Department/ </t>
  </si>
  <si>
    <t>In local</t>
  </si>
  <si>
    <t>Compensation</t>
  </si>
  <si>
    <t>Employee Position</t>
  </si>
  <si>
    <t>Hours</t>
  </si>
  <si>
    <t>Currency</t>
  </si>
  <si>
    <t>Cost</t>
  </si>
  <si>
    <t>Account Management</t>
  </si>
  <si>
    <t>Management Rep.</t>
  </si>
  <si>
    <t>Client Service Director</t>
  </si>
  <si>
    <t>Management Rep PA</t>
  </si>
  <si>
    <t>Account Manager</t>
  </si>
  <si>
    <t>Account executive</t>
  </si>
  <si>
    <t xml:space="preserve">     Total Acct. Mgmt</t>
  </si>
  <si>
    <t>Creative</t>
  </si>
  <si>
    <t>Group Head Copywriter</t>
  </si>
  <si>
    <t>Copywriter</t>
  </si>
  <si>
    <t>Art Director</t>
  </si>
  <si>
    <t>Secretary/Art buyer</t>
  </si>
  <si>
    <t xml:space="preserve">    Total Creative</t>
  </si>
  <si>
    <t>Media</t>
  </si>
  <si>
    <t>Media Director</t>
  </si>
  <si>
    <t>Senior Media Planner</t>
  </si>
  <si>
    <t>Media Buyer</t>
  </si>
  <si>
    <t>Media Assistant</t>
  </si>
  <si>
    <t>Media Planner</t>
  </si>
  <si>
    <t xml:space="preserve">    Total Media</t>
  </si>
  <si>
    <t>Production</t>
  </si>
  <si>
    <t>Traffic</t>
  </si>
  <si>
    <t>Production Manager</t>
  </si>
  <si>
    <t>Manager TV Services</t>
  </si>
  <si>
    <t>TV/Radio Producer</t>
  </si>
  <si>
    <t>Secretary</t>
  </si>
  <si>
    <t xml:space="preserve">    Total Production</t>
  </si>
  <si>
    <t>Research</t>
  </si>
  <si>
    <t>Strategy Planning Director</t>
  </si>
  <si>
    <t>Strategy Planner</t>
  </si>
  <si>
    <t xml:space="preserve">    Total Research</t>
  </si>
  <si>
    <t>Other Departments</t>
  </si>
  <si>
    <t xml:space="preserve">  </t>
  </si>
  <si>
    <t>Total Compensation</t>
  </si>
  <si>
    <t>Overhead rate</t>
  </si>
  <si>
    <t>Overhead Costs</t>
  </si>
  <si>
    <t xml:space="preserve">    Total Costs</t>
  </si>
  <si>
    <t>Base Annual Fee</t>
  </si>
  <si>
    <t>US $ Rate</t>
  </si>
  <si>
    <t>MONTHLY FEE SAR</t>
  </si>
  <si>
    <t>MONTHLY FEE US$</t>
  </si>
  <si>
    <t>* Please do not include cost of any Special Services.</t>
  </si>
  <si>
    <t>Account Director</t>
  </si>
  <si>
    <t>Design</t>
  </si>
  <si>
    <t>Base Profit at 15%</t>
  </si>
  <si>
    <t>Executive Creative Director</t>
  </si>
  <si>
    <t>Group head Art Director</t>
  </si>
  <si>
    <t>Head of design</t>
  </si>
  <si>
    <t>Designer</t>
  </si>
  <si>
    <t>CS</t>
  </si>
  <si>
    <t>SARS PR</t>
  </si>
  <si>
    <t>SARS Resources</t>
  </si>
  <si>
    <t xml:space="preserve">Department/Resources Required </t>
  </si>
  <si>
    <t>Total No-Hours</t>
  </si>
  <si>
    <t>% Time Required</t>
  </si>
  <si>
    <t>Rate per Hour</t>
  </si>
  <si>
    <t>Total Cost per Month</t>
  </si>
  <si>
    <t>ANNEXURE B -PRICING SCHEDULE</t>
  </si>
  <si>
    <t xml:space="preserve">TOTAL COST TO SARS </t>
  </si>
  <si>
    <t>Total Research</t>
  </si>
  <si>
    <t>Total Production</t>
  </si>
  <si>
    <t>Total Creative</t>
  </si>
  <si>
    <t>Total Acct. Mgmt</t>
  </si>
  <si>
    <t>Art Buying</t>
  </si>
  <si>
    <t>TV/Radio Production</t>
  </si>
  <si>
    <t>DTP</t>
  </si>
  <si>
    <t>Print Production</t>
  </si>
  <si>
    <t>xx</t>
  </si>
  <si>
    <t>Out of Pocket Expenses</t>
  </si>
  <si>
    <t>Client Competitive show reels</t>
  </si>
  <si>
    <t>Travel (outside local travel)</t>
  </si>
  <si>
    <t>Research of concept testing</t>
  </si>
  <si>
    <t>Adcheck</t>
  </si>
  <si>
    <t>Freight,delivery and courier charges</t>
  </si>
  <si>
    <t>Legal costs</t>
  </si>
  <si>
    <t>Lasers</t>
  </si>
  <si>
    <t>Digital Work</t>
  </si>
  <si>
    <t>Total Out of Pocket Expenses</t>
  </si>
  <si>
    <t>MONTHLY RETAINER FEE TO SARS (INCLUDING VAT)</t>
  </si>
  <si>
    <t>PRICING SCHEDULE</t>
  </si>
  <si>
    <t>TENDER NAME</t>
  </si>
  <si>
    <t>TENDER NUMBER</t>
  </si>
  <si>
    <t>BIDDER'S NAME</t>
  </si>
  <si>
    <t>Bidder  Representative</t>
  </si>
  <si>
    <t>Signature:</t>
  </si>
  <si>
    <t>Position:</t>
  </si>
  <si>
    <t>Date:</t>
  </si>
  <si>
    <t>Resource</t>
  </si>
  <si>
    <t>2. All rates must be Inclusive VAT where applicable.</t>
  </si>
  <si>
    <t>Year 2</t>
  </si>
  <si>
    <t>Year 3</t>
  </si>
  <si>
    <t xml:space="preserve">Notes: </t>
  </si>
  <si>
    <t>1. Bidders are required to complete "Green" columns only.</t>
  </si>
  <si>
    <t>Table 2: Annual Escalation</t>
  </si>
  <si>
    <t>Escalation</t>
  </si>
  <si>
    <t>Proposed Annual Escalation</t>
  </si>
  <si>
    <t>Security Systems Design Engineer</t>
  </si>
  <si>
    <t>Electrical Engineer</t>
  </si>
  <si>
    <t>Table 1: Rate Card</t>
  </si>
  <si>
    <t>3. Bidders are not allowed to change the format of this template; any changes to the template may render the bidder's pricing proposal as non-responsive and will not be evaluated further.</t>
  </si>
  <si>
    <t>5. Bidders must propose the rate that are inclusive of all direct and indirect costs as no additional costs will be allowed.</t>
  </si>
  <si>
    <t>6. Bidders must note that SARS reserve's the right to negotiate all proposed rates with the recommended Bidder prior to award of the Contract and on an annual basis.</t>
  </si>
  <si>
    <t>7. Bidders must note and align their pricing proposal with the requirements of the Main RFP document.</t>
  </si>
  <si>
    <t xml:space="preserve">4. Bidder may submit any price assumptions or comments on a separate letter; this letter needs to be in company letterhead and must be signed by the authorised person. </t>
  </si>
  <si>
    <t>8. SARS will not pay the first 60 kilometres per trip. Thereafter, SARS will pay kilometre claim as per published rates by the Department of Transport.</t>
  </si>
  <si>
    <t>9. Bidders must note that SARS will pay for accommodation inline with published rates by national treasury circular no 7 of 2021/22 Cost Containment Measure.</t>
  </si>
  <si>
    <t>Rate Per Hour
Incl. Vat</t>
  </si>
  <si>
    <t>Daily Rate
Incl. Vat</t>
  </si>
  <si>
    <t>Monthly Fee
Incl. Vat</t>
  </si>
  <si>
    <t xml:space="preserve">APPOINTMENT OF CONSULTANTING ENGINEERING FIRM IN THE FIELD OF THE TECHNICAL SECURITY CONSULTANT </t>
  </si>
  <si>
    <t>10. The proposal price must be valid for period of 180 days from the date of tender closing.</t>
  </si>
  <si>
    <t>RFP 32/2022</t>
  </si>
  <si>
    <t>Description</t>
  </si>
  <si>
    <t>Note: SARS will not pay the first 60 kilometres per trip. Kilometre claims  will be as per published rates by the Department of Transport.</t>
  </si>
  <si>
    <t xml:space="preserve">   Rate per KM</t>
  </si>
  <si>
    <t xml:space="preserve">Senior Security Systems Design Engineer      </t>
  </si>
  <si>
    <t xml:space="preserve">Table 3: Travelling Expenses </t>
  </si>
  <si>
    <t>Travelling expense  &gt;60KM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</si>
</sst>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(* #,##0.00_);_(* \(#,##0.00\);_(* &quot;-&quot;??_);_(@_)"/>
    <numFmt numFmtId="165" formatCode="_(* #,##0_);_(* \(#,##0\);_(* &quot;-&quot;??_);_(@_)"/>
    <numFmt numFmtId="166" formatCode="0.0%"/>
    <numFmt numFmtId="167" formatCode="_-* #,##0.00_-;\-* #,##0.00_-;_-* &quot;-&quot;??_-;_-@_-"/>
    <numFmt numFmtId="168" formatCode="_ * #,##0_ ;_ * \-#,##0_ ;_ * &quot;-&quot;??_ ;_ @_ "/>
    <numFmt numFmtId="169" formatCode="&quot;R&quot;\ #,##0.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Bookman Old Style"/>
      <family val="1"/>
    </font>
    <font>
      <b/>
      <sz val="14"/>
      <name val="Bookman Old Style"/>
      <family val="1"/>
    </font>
    <font>
      <b/>
      <sz val="12"/>
      <name val="Bookman Old Style"/>
      <family val="1"/>
    </font>
    <font>
      <sz val="12"/>
      <name val="Bookman Old Style"/>
      <family val="1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name val="Bookman Old Style"/>
      <family val="1"/>
    </font>
    <font>
      <b/>
      <sz val="16"/>
      <name val="Bookman Old Style"/>
      <family val="1"/>
    </font>
    <font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Arial Narrow"/>
      <family val="2"/>
    </font>
    <font>
      <u/>
      <sz val="11"/>
      <color theme="1"/>
      <name val="Arial Narrow"/>
      <family val="2"/>
    </font>
    <font>
      <b/>
      <u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2"/>
      <color theme="1"/>
      <name val="Arial"/>
      <family val="2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rgb="FFFF0000"/>
      <name val="Arial Narrow"/>
      <family val="2"/>
    </font>
    <font>
      <b/>
      <sz val="12"/>
      <color theme="1"/>
      <name val="Arial Narrow"/>
      <family val="2"/>
    </font>
    <font>
      <b/>
      <sz val="12"/>
      <color theme="0"/>
      <name val="Arial Narrow"/>
      <family val="2"/>
    </font>
    <font>
      <sz val="11"/>
      <name val="Arial Narrow"/>
      <family val="2"/>
    </font>
    <font>
      <b/>
      <u/>
      <sz val="11"/>
      <color rgb="FFFF0000"/>
      <name val="Calibri"/>
      <family val="2"/>
      <scheme val="minor"/>
    </font>
    <font>
      <b/>
      <sz val="11"/>
      <color rgb="FFFF0000"/>
      <name val="Arial Narrow"/>
      <family val="2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49998474074526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3">
    <xf numFmtId="0" fontId="0" fillId="0" borderId="0" xfId="0"/>
    <xf numFmtId="0" fontId="2" fillId="0" borderId="0" xfId="0" applyFont="1"/>
    <xf numFmtId="0" fontId="3" fillId="0" borderId="0" xfId="0" quotePrefix="1" applyFont="1" applyAlignment="1">
      <alignment horizontal="left"/>
    </xf>
    <xf numFmtId="0" fontId="2" fillId="0" borderId="0" xfId="0" applyFont="1" applyAlignment="1">
      <alignment horizontal="centerContinuous"/>
    </xf>
    <xf numFmtId="0" fontId="3" fillId="0" borderId="1" xfId="0" quotePrefix="1" applyFont="1" applyBorder="1" applyAlignment="1">
      <alignment horizontal="left"/>
    </xf>
    <xf numFmtId="0" fontId="2" fillId="0" borderId="1" xfId="0" applyFont="1" applyBorder="1" applyAlignment="1">
      <alignment horizontal="centerContinuous"/>
    </xf>
    <xf numFmtId="0" fontId="2" fillId="0" borderId="0" xfId="0" applyFont="1" applyAlignment="1">
      <alignment horizontal="center"/>
    </xf>
    <xf numFmtId="9" fontId="2" fillId="0" borderId="0" xfId="2" applyFont="1"/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center"/>
    </xf>
    <xf numFmtId="0" fontId="4" fillId="0" borderId="0" xfId="0" applyFont="1"/>
    <xf numFmtId="165" fontId="2" fillId="0" borderId="0" xfId="1" applyNumberFormat="1" applyFont="1" applyFill="1"/>
    <xf numFmtId="165" fontId="2" fillId="0" borderId="0" xfId="1" applyNumberFormat="1" applyFont="1"/>
    <xf numFmtId="0" fontId="5" fillId="0" borderId="0" xfId="0" applyFont="1"/>
    <xf numFmtId="165" fontId="2" fillId="0" borderId="2" xfId="1" applyNumberFormat="1" applyFont="1" applyFill="1" applyBorder="1"/>
    <xf numFmtId="165" fontId="2" fillId="0" borderId="2" xfId="1" applyNumberFormat="1" applyFont="1" applyBorder="1"/>
    <xf numFmtId="0" fontId="5" fillId="0" borderId="0" xfId="0" quotePrefix="1" applyFont="1" applyAlignment="1">
      <alignment horizontal="left"/>
    </xf>
    <xf numFmtId="166" fontId="2" fillId="0" borderId="0" xfId="2" applyNumberFormat="1" applyFont="1"/>
    <xf numFmtId="0" fontId="4" fillId="0" borderId="0" xfId="0" applyFont="1" applyAlignment="1">
      <alignment horizontal="left"/>
    </xf>
    <xf numFmtId="165" fontId="2" fillId="0" borderId="0" xfId="0" applyNumberFormat="1" applyFont="1"/>
    <xf numFmtId="0" fontId="4" fillId="0" borderId="0" xfId="0" quotePrefix="1" applyFont="1" applyAlignment="1">
      <alignment horizontal="left"/>
    </xf>
    <xf numFmtId="165" fontId="2" fillId="0" borderId="1" xfId="1" applyNumberFormat="1" applyFont="1" applyFill="1" applyBorder="1"/>
    <xf numFmtId="165" fontId="2" fillId="0" borderId="1" xfId="1" applyNumberFormat="1" applyFont="1" applyBorder="1"/>
    <xf numFmtId="10" fontId="2" fillId="0" borderId="3" xfId="0" applyNumberFormat="1" applyFont="1" applyBorder="1"/>
    <xf numFmtId="167" fontId="2" fillId="0" borderId="0" xfId="0" applyNumberFormat="1" applyFont="1"/>
    <xf numFmtId="0" fontId="5" fillId="0" borderId="0" xfId="0" applyFont="1" applyAlignment="1">
      <alignment horizontal="left"/>
    </xf>
    <xf numFmtId="165" fontId="2" fillId="0" borderId="0" xfId="1" applyNumberFormat="1" applyFont="1" applyBorder="1"/>
    <xf numFmtId="164" fontId="2" fillId="0" borderId="0" xfId="1" applyNumberFormat="1" applyFont="1"/>
    <xf numFmtId="0" fontId="2" fillId="0" borderId="4" xfId="0" applyFont="1" applyBorder="1"/>
    <xf numFmtId="0" fontId="5" fillId="0" borderId="5" xfId="0" applyFont="1" applyBorder="1" applyAlignment="1">
      <alignment horizontal="left"/>
    </xf>
    <xf numFmtId="0" fontId="2" fillId="0" borderId="6" xfId="0" applyFont="1" applyBorder="1"/>
    <xf numFmtId="165" fontId="2" fillId="0" borderId="7" xfId="1" applyNumberFormat="1" applyFont="1" applyBorder="1"/>
    <xf numFmtId="0" fontId="5" fillId="0" borderId="8" xfId="0" applyFont="1" applyBorder="1" applyAlignment="1">
      <alignment horizontal="left"/>
    </xf>
    <xf numFmtId="0" fontId="2" fillId="0" borderId="2" xfId="0" applyFont="1" applyBorder="1"/>
    <xf numFmtId="165" fontId="2" fillId="0" borderId="9" xfId="1" applyNumberFormat="1" applyFont="1" applyBorder="1"/>
    <xf numFmtId="164" fontId="2" fillId="0" borderId="0" xfId="1" applyNumberFormat="1" applyFont="1" applyBorder="1"/>
    <xf numFmtId="168" fontId="2" fillId="0" borderId="0" xfId="1" applyNumberFormat="1" applyFont="1"/>
    <xf numFmtId="168" fontId="2" fillId="0" borderId="0" xfId="0" applyNumberFormat="1" applyFont="1"/>
    <xf numFmtId="9" fontId="2" fillId="0" borderId="0" xfId="0" applyNumberFormat="1" applyFont="1"/>
    <xf numFmtId="43" fontId="2" fillId="0" borderId="0" xfId="0" applyNumberFormat="1" applyFont="1"/>
    <xf numFmtId="0" fontId="2" fillId="0" borderId="10" xfId="0" applyFont="1" applyBorder="1"/>
    <xf numFmtId="9" fontId="2" fillId="0" borderId="10" xfId="2" applyFont="1" applyBorder="1"/>
    <xf numFmtId="165" fontId="2" fillId="0" borderId="10" xfId="1" applyNumberFormat="1" applyFont="1" applyFill="1" applyBorder="1"/>
    <xf numFmtId="165" fontId="2" fillId="0" borderId="10" xfId="1" applyNumberFormat="1" applyFont="1" applyBorder="1"/>
    <xf numFmtId="165" fontId="2" fillId="0" borderId="15" xfId="1" applyNumberFormat="1" applyFont="1" applyBorder="1"/>
    <xf numFmtId="0" fontId="5" fillId="0" borderId="14" xfId="0" applyFont="1" applyBorder="1"/>
    <xf numFmtId="0" fontId="4" fillId="0" borderId="14" xfId="0" applyFont="1" applyBorder="1" applyAlignment="1">
      <alignment horizontal="left"/>
    </xf>
    <xf numFmtId="10" fontId="2" fillId="0" borderId="15" xfId="0" applyNumberFormat="1" applyFont="1" applyBorder="1"/>
    <xf numFmtId="0" fontId="5" fillId="0" borderId="14" xfId="0" applyFont="1" applyBorder="1" applyAlignment="1">
      <alignment horizontal="left"/>
    </xf>
    <xf numFmtId="0" fontId="4" fillId="3" borderId="14" xfId="0" quotePrefix="1" applyFont="1" applyFill="1" applyBorder="1" applyAlignment="1">
      <alignment horizontal="left"/>
    </xf>
    <xf numFmtId="9" fontId="8" fillId="3" borderId="10" xfId="2" applyFont="1" applyFill="1" applyBorder="1" applyAlignment="1">
      <alignment wrapText="1"/>
    </xf>
    <xf numFmtId="0" fontId="4" fillId="3" borderId="10" xfId="0" quotePrefix="1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 wrapText="1"/>
    </xf>
    <xf numFmtId="0" fontId="4" fillId="2" borderId="14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 wrapText="1"/>
    </xf>
    <xf numFmtId="0" fontId="9" fillId="2" borderId="16" xfId="0" applyFont="1" applyFill="1" applyBorder="1"/>
    <xf numFmtId="0" fontId="2" fillId="0" borderId="17" xfId="0" applyFont="1" applyBorder="1"/>
    <xf numFmtId="0" fontId="2" fillId="0" borderId="18" xfId="0" applyFont="1" applyBorder="1"/>
    <xf numFmtId="0" fontId="11" fillId="0" borderId="19" xfId="0" applyFont="1" applyBorder="1"/>
    <xf numFmtId="0" fontId="11" fillId="0" borderId="14" xfId="0" applyFont="1" applyBorder="1"/>
    <xf numFmtId="0" fontId="11" fillId="0" borderId="16" xfId="0" applyFont="1" applyBorder="1"/>
    <xf numFmtId="0" fontId="13" fillId="4" borderId="23" xfId="0" applyFont="1" applyFill="1" applyBorder="1"/>
    <xf numFmtId="0" fontId="10" fillId="4" borderId="21" xfId="0" applyFont="1" applyFill="1" applyBorder="1"/>
    <xf numFmtId="0" fontId="10" fillId="4" borderId="22" xfId="0" applyFont="1" applyFill="1" applyBorder="1"/>
    <xf numFmtId="0" fontId="10" fillId="4" borderId="23" xfId="0" applyFont="1" applyFill="1" applyBorder="1"/>
    <xf numFmtId="0" fontId="15" fillId="5" borderId="10" xfId="0" applyFont="1" applyFill="1" applyBorder="1" applyAlignment="1">
      <alignment horizontal="center" vertical="center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10" xfId="0" applyBorder="1" applyAlignment="1">
      <alignment horizontal="left" wrapText="1"/>
    </xf>
    <xf numFmtId="9" fontId="0" fillId="6" borderId="10" xfId="2" applyFont="1" applyFill="1" applyBorder="1" applyAlignment="1" applyProtection="1">
      <alignment horizontal="center"/>
      <protection locked="0"/>
    </xf>
    <xf numFmtId="169" fontId="10" fillId="6" borderId="10" xfId="0" applyNumberFormat="1" applyFont="1" applyFill="1" applyBorder="1" applyAlignment="1" applyProtection="1">
      <alignment horizontal="right"/>
      <protection locked="0"/>
    </xf>
    <xf numFmtId="0" fontId="17" fillId="4" borderId="21" xfId="0" applyFont="1" applyFill="1" applyBorder="1"/>
    <xf numFmtId="0" fontId="18" fillId="0" borderId="26" xfId="0" applyFont="1" applyBorder="1"/>
    <xf numFmtId="0" fontId="18" fillId="0" borderId="0" xfId="0" applyFont="1"/>
    <xf numFmtId="0" fontId="0" fillId="0" borderId="10" xfId="0" applyBorder="1" applyAlignment="1">
      <alignment horizontal="left" vertical="center"/>
    </xf>
    <xf numFmtId="0" fontId="0" fillId="0" borderId="20" xfId="0" applyBorder="1"/>
    <xf numFmtId="0" fontId="0" fillId="0" borderId="24" xfId="0" applyBorder="1"/>
    <xf numFmtId="0" fontId="0" fillId="0" borderId="21" xfId="0" applyBorder="1"/>
    <xf numFmtId="0" fontId="0" fillId="0" borderId="23" xfId="0" applyBorder="1"/>
    <xf numFmtId="0" fontId="15" fillId="5" borderId="10" xfId="0" applyFont="1" applyFill="1" applyBorder="1" applyAlignment="1">
      <alignment horizontal="center" vertical="center" wrapText="1"/>
    </xf>
    <xf numFmtId="0" fontId="20" fillId="4" borderId="21" xfId="0" applyFont="1" applyFill="1" applyBorder="1"/>
    <xf numFmtId="0" fontId="21" fillId="0" borderId="0" xfId="0" applyFont="1"/>
    <xf numFmtId="0" fontId="21" fillId="0" borderId="26" xfId="0" applyFont="1" applyBorder="1"/>
    <xf numFmtId="0" fontId="23" fillId="0" borderId="0" xfId="0" applyFont="1"/>
    <xf numFmtId="0" fontId="25" fillId="0" borderId="0" xfId="0" applyFont="1" applyAlignment="1">
      <alignment horizontal="center"/>
    </xf>
    <xf numFmtId="169" fontId="25" fillId="0" borderId="0" xfId="0" applyNumberFormat="1" applyFont="1"/>
    <xf numFmtId="0" fontId="26" fillId="7" borderId="38" xfId="0" applyFont="1" applyFill="1" applyBorder="1" applyAlignment="1">
      <alignment horizontal="center" wrapText="1"/>
    </xf>
    <xf numFmtId="0" fontId="27" fillId="0" borderId="4" xfId="0" applyFont="1" applyBorder="1" applyAlignment="1">
      <alignment horizontal="left" wrapText="1"/>
    </xf>
    <xf numFmtId="169" fontId="23" fillId="6" borderId="4" xfId="3" applyNumberFormat="1" applyFont="1" applyFill="1" applyBorder="1" applyAlignment="1" applyProtection="1">
      <alignment horizontal="right"/>
      <protection locked="0"/>
    </xf>
    <xf numFmtId="0" fontId="29" fillId="0" borderId="0" xfId="0" applyFont="1" applyAlignment="1">
      <alignment horizontal="center"/>
    </xf>
    <xf numFmtId="0" fontId="26" fillId="7" borderId="38" xfId="0" applyFont="1" applyFill="1" applyBorder="1" applyAlignment="1">
      <alignment vertical="center" wrapText="1"/>
    </xf>
    <xf numFmtId="0" fontId="0" fillId="0" borderId="0" xfId="0" applyBorder="1"/>
    <xf numFmtId="0" fontId="22" fillId="4" borderId="0" xfId="0" applyFont="1" applyFill="1" applyBorder="1"/>
    <xf numFmtId="0" fontId="21" fillId="0" borderId="0" xfId="0" applyFont="1" applyBorder="1"/>
    <xf numFmtId="0" fontId="10" fillId="4" borderId="0" xfId="0" applyFont="1" applyFill="1" applyBorder="1"/>
    <xf numFmtId="0" fontId="14" fillId="4" borderId="0" xfId="0" applyFont="1" applyFill="1" applyBorder="1"/>
    <xf numFmtId="0" fontId="29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5" fillId="0" borderId="26" xfId="0" applyFont="1" applyBorder="1" applyAlignment="1">
      <alignment horizontal="center"/>
    </xf>
    <xf numFmtId="0" fontId="29" fillId="0" borderId="26" xfId="0" applyFont="1" applyBorder="1" applyAlignment="1">
      <alignment horizontal="center"/>
    </xf>
    <xf numFmtId="0" fontId="23" fillId="0" borderId="21" xfId="0" applyFont="1" applyBorder="1"/>
    <xf numFmtId="0" fontId="12" fillId="4" borderId="0" xfId="0" applyFont="1" applyFill="1" applyBorder="1" applyAlignment="1">
      <alignment horizontal="center"/>
    </xf>
    <xf numFmtId="0" fontId="0" fillId="0" borderId="10" xfId="0" applyBorder="1" applyAlignment="1">
      <alignment horizontal="left"/>
    </xf>
    <xf numFmtId="0" fontId="28" fillId="4" borderId="0" xfId="0" applyFont="1" applyFill="1" applyBorder="1" applyAlignment="1">
      <alignment wrapText="1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0" fillId="4" borderId="36" xfId="0" applyFont="1" applyFill="1" applyBorder="1" applyAlignment="1">
      <alignment horizontal="center" wrapText="1"/>
    </xf>
    <xf numFmtId="0" fontId="30" fillId="4" borderId="37" xfId="0" applyFont="1" applyFill="1" applyBorder="1" applyAlignment="1">
      <alignment horizont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8" fillId="6" borderId="33" xfId="0" applyFont="1" applyFill="1" applyBorder="1" applyAlignment="1" applyProtection="1">
      <alignment horizontal="center"/>
      <protection locked="0"/>
    </xf>
    <xf numFmtId="0" fontId="18" fillId="6" borderId="34" xfId="0" applyFont="1" applyFill="1" applyBorder="1" applyAlignment="1" applyProtection="1">
      <alignment horizontal="center"/>
      <protection locked="0"/>
    </xf>
    <xf numFmtId="0" fontId="18" fillId="6" borderId="35" xfId="0" applyFont="1" applyFill="1" applyBorder="1" applyAlignment="1" applyProtection="1">
      <alignment horizontal="center"/>
      <protection locked="0"/>
    </xf>
    <xf numFmtId="0" fontId="16" fillId="4" borderId="20" xfId="0" applyFont="1" applyFill="1" applyBorder="1" applyAlignment="1">
      <alignment horizontal="left"/>
    </xf>
    <xf numFmtId="0" fontId="16" fillId="4" borderId="24" xfId="0" applyFont="1" applyFill="1" applyBorder="1" applyAlignment="1">
      <alignment horizontal="left"/>
    </xf>
    <xf numFmtId="0" fontId="16" fillId="4" borderId="25" xfId="0" applyFont="1" applyFill="1" applyBorder="1" applyAlignment="1">
      <alignment horizontal="left"/>
    </xf>
    <xf numFmtId="0" fontId="19" fillId="4" borderId="21" xfId="0" applyFont="1" applyFill="1" applyBorder="1" applyAlignment="1">
      <alignment horizontal="left"/>
    </xf>
    <xf numFmtId="0" fontId="19" fillId="4" borderId="0" xfId="0" applyFont="1" applyFill="1" applyBorder="1" applyAlignment="1">
      <alignment horizontal="left"/>
    </xf>
    <xf numFmtId="0" fontId="19" fillId="4" borderId="26" xfId="0" applyFont="1" applyFill="1" applyBorder="1" applyAlignment="1">
      <alignment horizontal="left"/>
    </xf>
    <xf numFmtId="0" fontId="19" fillId="4" borderId="22" xfId="0" applyFont="1" applyFill="1" applyBorder="1" applyAlignment="1">
      <alignment horizontal="left" wrapText="1"/>
    </xf>
    <xf numFmtId="0" fontId="19" fillId="4" borderId="23" xfId="0" applyFont="1" applyFill="1" applyBorder="1" applyAlignment="1">
      <alignment horizontal="left" wrapText="1"/>
    </xf>
    <xf numFmtId="0" fontId="19" fillId="4" borderId="27" xfId="0" applyFont="1" applyFill="1" applyBorder="1" applyAlignment="1">
      <alignment horizontal="left" wrapText="1"/>
    </xf>
    <xf numFmtId="0" fontId="19" fillId="4" borderId="21" xfId="0" applyFont="1" applyFill="1" applyBorder="1" applyAlignment="1">
      <alignment horizontal="left" wrapText="1"/>
    </xf>
    <xf numFmtId="0" fontId="19" fillId="4" borderId="0" xfId="0" applyFont="1" applyFill="1" applyBorder="1" applyAlignment="1">
      <alignment horizontal="left" wrapText="1"/>
    </xf>
    <xf numFmtId="0" fontId="19" fillId="4" borderId="26" xfId="0" applyFont="1" applyFill="1" applyBorder="1" applyAlignment="1">
      <alignment horizontal="left" wrapText="1"/>
    </xf>
  </cellXfs>
  <cellStyles count="4">
    <cellStyle name="Comma" xfId="1" builtinId="3"/>
    <cellStyle name="Currency" xfId="3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787400</xdr:colOff>
      <xdr:row>0</xdr:row>
      <xdr:rowOff>142875</xdr:rowOff>
    </xdr:from>
    <xdr:to>
      <xdr:col>7</xdr:col>
      <xdr:colOff>479499</xdr:colOff>
      <xdr:row>3</xdr:row>
      <xdr:rowOff>53580</xdr:rowOff>
    </xdr:to>
    <xdr:pic>
      <xdr:nvPicPr>
        <xdr:cNvPr id="2" name="Picture 1" descr="SARS Onlin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2800" y="142875"/>
          <a:ext cx="2028899" cy="569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I35"/>
  <sheetViews>
    <sheetView topLeftCell="B1" workbookViewId="0">
      <selection activeCell="I3" sqref="I3"/>
    </sheetView>
  </sheetViews>
  <sheetFormatPr defaultColWidth="9.140625" defaultRowHeight="15" x14ac:dyDescent="0.3"/>
  <cols>
    <col min="1" max="2" width="9.140625" style="1"/>
    <col min="3" max="3" width="47" style="1" customWidth="1"/>
    <col min="4" max="4" width="15" style="1" customWidth="1"/>
    <col min="5" max="5" width="12.7109375" style="1" customWidth="1"/>
    <col min="6" max="6" width="18.28515625" style="1" customWidth="1"/>
    <col min="7" max="7" width="20" style="1" customWidth="1"/>
    <col min="8" max="16384" width="9.140625" style="1"/>
  </cols>
  <sheetData>
    <row r="1" spans="3:8" ht="19.5" thickBot="1" x14ac:dyDescent="0.35">
      <c r="C1" s="2"/>
      <c r="D1" s="3"/>
      <c r="E1" s="3"/>
      <c r="F1" s="3"/>
      <c r="G1" s="3"/>
      <c r="H1" s="3"/>
    </row>
    <row r="2" spans="3:8" ht="33.75" customHeight="1" x14ac:dyDescent="0.3">
      <c r="C2" s="107" t="s">
        <v>68</v>
      </c>
      <c r="D2" s="108"/>
      <c r="E2" s="108"/>
      <c r="F2" s="108"/>
      <c r="G2" s="109"/>
      <c r="H2" s="3"/>
    </row>
    <row r="3" spans="3:8" ht="32.25" x14ac:dyDescent="0.3">
      <c r="C3" s="49" t="s">
        <v>63</v>
      </c>
      <c r="D3" s="50" t="s">
        <v>65</v>
      </c>
      <c r="E3" s="51" t="s">
        <v>64</v>
      </c>
      <c r="F3" s="52" t="s">
        <v>66</v>
      </c>
      <c r="G3" s="53" t="s">
        <v>67</v>
      </c>
      <c r="H3" s="8"/>
    </row>
    <row r="4" spans="3:8" ht="16.5" x14ac:dyDescent="0.3">
      <c r="C4" s="54" t="s">
        <v>11</v>
      </c>
      <c r="D4" s="41"/>
      <c r="E4" s="42"/>
      <c r="F4" s="43"/>
      <c r="G4" s="44"/>
    </row>
    <row r="5" spans="3:8" ht="16.5" x14ac:dyDescent="0.3">
      <c r="C5" s="45" t="s">
        <v>78</v>
      </c>
      <c r="D5" s="41"/>
      <c r="E5" s="42"/>
      <c r="F5" s="43"/>
      <c r="G5" s="44"/>
    </row>
    <row r="6" spans="3:8" ht="16.5" x14ac:dyDescent="0.3">
      <c r="C6" s="45" t="s">
        <v>78</v>
      </c>
      <c r="D6" s="41"/>
      <c r="E6" s="42"/>
      <c r="F6" s="43"/>
      <c r="G6" s="44"/>
    </row>
    <row r="7" spans="3:8" ht="16.5" x14ac:dyDescent="0.3">
      <c r="C7" s="45" t="s">
        <v>78</v>
      </c>
      <c r="D7" s="41"/>
      <c r="E7" s="42"/>
      <c r="F7" s="43"/>
      <c r="G7" s="44"/>
    </row>
    <row r="8" spans="3:8" ht="16.5" x14ac:dyDescent="0.3">
      <c r="C8" s="45" t="s">
        <v>78</v>
      </c>
      <c r="D8" s="41"/>
      <c r="E8" s="42"/>
      <c r="F8" s="43"/>
      <c r="G8" s="44"/>
    </row>
    <row r="9" spans="3:8" ht="16.5" x14ac:dyDescent="0.3">
      <c r="C9" s="46" t="s">
        <v>73</v>
      </c>
      <c r="D9" s="41"/>
      <c r="E9" s="42"/>
      <c r="F9" s="43"/>
      <c r="G9" s="44"/>
    </row>
    <row r="10" spans="3:8" ht="16.5" x14ac:dyDescent="0.3">
      <c r="C10" s="54" t="s">
        <v>18</v>
      </c>
      <c r="D10" s="41"/>
      <c r="E10" s="42"/>
      <c r="F10" s="43"/>
      <c r="G10" s="44"/>
    </row>
    <row r="11" spans="3:8" ht="16.5" x14ac:dyDescent="0.3">
      <c r="C11" s="45" t="s">
        <v>74</v>
      </c>
      <c r="D11" s="41"/>
      <c r="E11" s="42"/>
      <c r="F11" s="43"/>
      <c r="G11" s="44"/>
    </row>
    <row r="12" spans="3:8" ht="16.5" x14ac:dyDescent="0.3">
      <c r="C12" s="45" t="s">
        <v>54</v>
      </c>
      <c r="D12" s="41"/>
      <c r="E12" s="42"/>
      <c r="F12" s="43"/>
      <c r="G12" s="44"/>
    </row>
    <row r="13" spans="3:8" ht="16.5" x14ac:dyDescent="0.3">
      <c r="C13" s="45" t="s">
        <v>76</v>
      </c>
      <c r="D13" s="41"/>
      <c r="E13" s="42"/>
      <c r="F13" s="43"/>
      <c r="G13" s="44"/>
    </row>
    <row r="14" spans="3:8" ht="16.5" x14ac:dyDescent="0.3">
      <c r="C14" s="46" t="s">
        <v>72</v>
      </c>
      <c r="D14" s="41"/>
      <c r="E14" s="42"/>
      <c r="F14" s="43"/>
      <c r="G14" s="44"/>
    </row>
    <row r="15" spans="3:8" ht="16.5" x14ac:dyDescent="0.3">
      <c r="C15" s="54" t="s">
        <v>31</v>
      </c>
      <c r="D15" s="41"/>
      <c r="E15" s="42"/>
      <c r="F15" s="43"/>
      <c r="G15" s="44"/>
    </row>
    <row r="16" spans="3:8" ht="16.5" x14ac:dyDescent="0.3">
      <c r="C16" s="45" t="s">
        <v>32</v>
      </c>
      <c r="D16" s="41"/>
      <c r="E16" s="42"/>
      <c r="F16" s="43"/>
      <c r="G16" s="44"/>
    </row>
    <row r="17" spans="3:9" ht="16.5" x14ac:dyDescent="0.3">
      <c r="C17" s="45" t="s">
        <v>77</v>
      </c>
      <c r="D17" s="41"/>
      <c r="E17" s="42"/>
      <c r="F17" s="43"/>
      <c r="G17" s="44"/>
    </row>
    <row r="18" spans="3:9" ht="16.5" x14ac:dyDescent="0.3">
      <c r="C18" s="45" t="s">
        <v>75</v>
      </c>
      <c r="D18" s="41"/>
      <c r="E18" s="42"/>
      <c r="F18" s="43"/>
      <c r="G18" s="44"/>
    </row>
    <row r="19" spans="3:9" ht="16.5" x14ac:dyDescent="0.3">
      <c r="C19" s="46" t="s">
        <v>71</v>
      </c>
      <c r="D19" s="41"/>
      <c r="E19" s="42"/>
      <c r="F19" s="43"/>
      <c r="G19" s="44"/>
    </row>
    <row r="20" spans="3:9" ht="16.5" x14ac:dyDescent="0.3">
      <c r="C20" s="54" t="s">
        <v>38</v>
      </c>
      <c r="D20" s="41"/>
      <c r="E20" s="42"/>
      <c r="F20" s="43"/>
      <c r="G20" s="44"/>
    </row>
    <row r="21" spans="3:9" ht="16.5" x14ac:dyDescent="0.3">
      <c r="C21" s="45" t="s">
        <v>39</v>
      </c>
      <c r="D21" s="41"/>
      <c r="E21" s="42"/>
      <c r="F21" s="43"/>
      <c r="G21" s="44"/>
    </row>
    <row r="22" spans="3:9" ht="16.5" x14ac:dyDescent="0.3">
      <c r="C22" s="45" t="s">
        <v>40</v>
      </c>
      <c r="D22" s="41"/>
      <c r="E22" s="42"/>
      <c r="F22" s="43"/>
      <c r="G22" s="44"/>
    </row>
    <row r="23" spans="3:9" ht="16.5" x14ac:dyDescent="0.3">
      <c r="C23" s="46" t="s">
        <v>70</v>
      </c>
      <c r="D23" s="41"/>
      <c r="E23" s="42"/>
      <c r="F23" s="43"/>
      <c r="G23" s="44"/>
    </row>
    <row r="24" spans="3:9" ht="16.5" x14ac:dyDescent="0.3">
      <c r="C24" s="54" t="s">
        <v>79</v>
      </c>
      <c r="D24" s="41"/>
      <c r="E24" s="42"/>
      <c r="F24" s="43"/>
      <c r="G24" s="44"/>
    </row>
    <row r="25" spans="3:9" ht="16.5" x14ac:dyDescent="0.3">
      <c r="C25" s="48" t="s">
        <v>80</v>
      </c>
      <c r="D25" s="40"/>
      <c r="E25" s="42"/>
      <c r="F25" s="43"/>
      <c r="G25" s="44"/>
      <c r="I25" s="19"/>
    </row>
    <row r="26" spans="3:9" ht="16.5" x14ac:dyDescent="0.3">
      <c r="C26" s="48" t="s">
        <v>81</v>
      </c>
      <c r="D26" s="40"/>
      <c r="E26" s="40"/>
      <c r="F26" s="40"/>
      <c r="G26" s="47"/>
      <c r="I26" s="24"/>
    </row>
    <row r="27" spans="3:9" ht="16.5" x14ac:dyDescent="0.3">
      <c r="C27" s="48" t="s">
        <v>82</v>
      </c>
      <c r="D27" s="40"/>
      <c r="E27" s="40"/>
      <c r="F27" s="40"/>
      <c r="G27" s="44"/>
      <c r="I27" s="24"/>
    </row>
    <row r="28" spans="3:9" ht="16.5" x14ac:dyDescent="0.3">
      <c r="C28" s="48" t="s">
        <v>83</v>
      </c>
      <c r="D28" s="40"/>
      <c r="E28" s="40"/>
      <c r="F28" s="40"/>
      <c r="G28" s="44"/>
      <c r="I28" s="24"/>
    </row>
    <row r="29" spans="3:9" ht="16.5" x14ac:dyDescent="0.3">
      <c r="C29" s="48" t="s">
        <v>87</v>
      </c>
      <c r="D29" s="40"/>
      <c r="E29" s="40"/>
      <c r="F29" s="40"/>
      <c r="G29" s="44"/>
      <c r="I29" s="24"/>
    </row>
    <row r="30" spans="3:9" ht="16.5" x14ac:dyDescent="0.3">
      <c r="C30" s="48" t="s">
        <v>86</v>
      </c>
      <c r="D30" s="40"/>
      <c r="E30" s="40"/>
      <c r="F30" s="40"/>
      <c r="G30" s="44"/>
      <c r="I30" s="24"/>
    </row>
    <row r="31" spans="3:9" ht="16.5" x14ac:dyDescent="0.3">
      <c r="C31" s="48" t="s">
        <v>85</v>
      </c>
      <c r="D31" s="40"/>
      <c r="E31" s="40"/>
      <c r="F31" s="40"/>
      <c r="G31" s="44"/>
      <c r="I31" s="24"/>
    </row>
    <row r="32" spans="3:9" ht="16.5" x14ac:dyDescent="0.3">
      <c r="C32" s="45" t="s">
        <v>84</v>
      </c>
      <c r="D32" s="40"/>
      <c r="E32" s="40"/>
      <c r="F32" s="40"/>
      <c r="G32" s="44"/>
    </row>
    <row r="33" spans="3:9" ht="16.5" x14ac:dyDescent="0.3">
      <c r="C33" s="46" t="s">
        <v>88</v>
      </c>
      <c r="D33" s="40"/>
      <c r="E33" s="40"/>
      <c r="F33" s="40"/>
      <c r="G33" s="44"/>
    </row>
    <row r="34" spans="3:9" ht="32.25" x14ac:dyDescent="0.3">
      <c r="C34" s="55" t="s">
        <v>89</v>
      </c>
      <c r="D34" s="40"/>
      <c r="E34" s="40"/>
      <c r="F34" s="40"/>
      <c r="G34" s="44"/>
      <c r="I34" s="19"/>
    </row>
    <row r="35" spans="3:9" ht="27.75" customHeight="1" thickBot="1" x14ac:dyDescent="0.35">
      <c r="C35" s="56" t="s">
        <v>69</v>
      </c>
      <c r="D35" s="57"/>
      <c r="E35" s="57"/>
      <c r="F35" s="57"/>
      <c r="G35" s="58"/>
    </row>
  </sheetData>
  <mergeCells count="1">
    <mergeCell ref="C2:G2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41"/>
  <sheetViews>
    <sheetView tabSelected="1" topLeftCell="A22" zoomScale="120" zoomScaleNormal="120" workbookViewId="0">
      <selection activeCell="G34" sqref="G34"/>
    </sheetView>
  </sheetViews>
  <sheetFormatPr defaultRowHeight="15" x14ac:dyDescent="0.25"/>
  <cols>
    <col min="1" max="1" width="5.7109375" customWidth="1"/>
    <col min="2" max="2" width="40.28515625" bestFit="1" customWidth="1"/>
    <col min="3" max="4" width="17.5703125" customWidth="1"/>
    <col min="5" max="5" width="18.140625" customWidth="1"/>
    <col min="6" max="6" width="15.7109375" customWidth="1"/>
    <col min="7" max="7" width="18.42578125" customWidth="1"/>
  </cols>
  <sheetData>
    <row r="1" spans="1:8" x14ac:dyDescent="0.25">
      <c r="A1" s="77"/>
      <c r="B1" s="78"/>
      <c r="C1" s="78"/>
      <c r="D1" s="78"/>
      <c r="E1" s="78"/>
      <c r="F1" s="78"/>
      <c r="G1" s="78"/>
      <c r="H1" s="67"/>
    </row>
    <row r="2" spans="1:8" x14ac:dyDescent="0.25">
      <c r="A2" s="79"/>
      <c r="B2" s="93"/>
      <c r="C2" s="93"/>
      <c r="D2" s="93"/>
      <c r="E2" s="93"/>
      <c r="F2" s="93"/>
      <c r="G2" s="93"/>
      <c r="H2" s="68"/>
    </row>
    <row r="3" spans="1:8" s="83" customFormat="1" ht="23.25" x14ac:dyDescent="0.35">
      <c r="A3" s="82"/>
      <c r="B3" s="94" t="s">
        <v>90</v>
      </c>
      <c r="C3" s="95"/>
      <c r="D3" s="95"/>
      <c r="E3" s="95"/>
      <c r="F3" s="95"/>
      <c r="G3" s="95"/>
      <c r="H3" s="84"/>
    </row>
    <row r="4" spans="1:8" ht="16.5" thickBot="1" x14ac:dyDescent="0.3">
      <c r="A4" s="63"/>
      <c r="B4" s="96"/>
      <c r="C4" s="93"/>
      <c r="D4" s="93"/>
      <c r="E4" s="93"/>
      <c r="F4" s="93"/>
      <c r="G4" s="93"/>
      <c r="H4" s="68"/>
    </row>
    <row r="5" spans="1:8" s="75" customFormat="1" ht="33.6" customHeight="1" x14ac:dyDescent="0.3">
      <c r="A5" s="73"/>
      <c r="B5" s="59" t="s">
        <v>91</v>
      </c>
      <c r="C5" s="112" t="s">
        <v>120</v>
      </c>
      <c r="D5" s="113"/>
      <c r="E5" s="113"/>
      <c r="F5" s="113"/>
      <c r="G5" s="114"/>
      <c r="H5" s="74"/>
    </row>
    <row r="6" spans="1:8" s="75" customFormat="1" ht="18.75" x14ac:dyDescent="0.3">
      <c r="A6" s="73"/>
      <c r="B6" s="60" t="s">
        <v>92</v>
      </c>
      <c r="C6" s="115" t="s">
        <v>122</v>
      </c>
      <c r="D6" s="116"/>
      <c r="E6" s="116"/>
      <c r="F6" s="116"/>
      <c r="G6" s="117"/>
      <c r="H6" s="74"/>
    </row>
    <row r="7" spans="1:8" s="75" customFormat="1" ht="19.5" thickBot="1" x14ac:dyDescent="0.35">
      <c r="A7" s="73"/>
      <c r="B7" s="61" t="s">
        <v>93</v>
      </c>
      <c r="C7" s="118"/>
      <c r="D7" s="119"/>
      <c r="E7" s="119"/>
      <c r="F7" s="119"/>
      <c r="G7" s="120"/>
      <c r="H7" s="74"/>
    </row>
    <row r="8" spans="1:8" ht="16.5" thickBot="1" x14ac:dyDescent="0.3">
      <c r="A8" s="63"/>
      <c r="B8" s="96"/>
      <c r="C8" s="96"/>
      <c r="D8" s="96"/>
      <c r="E8" s="96"/>
      <c r="F8" s="96"/>
      <c r="G8" s="93"/>
      <c r="H8" s="68"/>
    </row>
    <row r="9" spans="1:8" ht="15.75" x14ac:dyDescent="0.25">
      <c r="A9" s="63"/>
      <c r="B9" s="121" t="s">
        <v>102</v>
      </c>
      <c r="C9" s="122"/>
      <c r="D9" s="122"/>
      <c r="E9" s="122"/>
      <c r="F9" s="122"/>
      <c r="G9" s="123"/>
      <c r="H9" s="68"/>
    </row>
    <row r="10" spans="1:8" ht="15.75" x14ac:dyDescent="0.25">
      <c r="A10" s="63"/>
      <c r="B10" s="124" t="s">
        <v>103</v>
      </c>
      <c r="C10" s="125"/>
      <c r="D10" s="125"/>
      <c r="E10" s="125"/>
      <c r="F10" s="125"/>
      <c r="G10" s="126"/>
      <c r="H10" s="68"/>
    </row>
    <row r="11" spans="1:8" ht="15.75" x14ac:dyDescent="0.25">
      <c r="A11" s="63"/>
      <c r="B11" s="124" t="s">
        <v>99</v>
      </c>
      <c r="C11" s="125"/>
      <c r="D11" s="125"/>
      <c r="E11" s="125"/>
      <c r="F11" s="125"/>
      <c r="G11" s="126"/>
      <c r="H11" s="68"/>
    </row>
    <row r="12" spans="1:8" ht="28.15" customHeight="1" x14ac:dyDescent="0.25">
      <c r="A12" s="63"/>
      <c r="B12" s="130" t="s">
        <v>110</v>
      </c>
      <c r="C12" s="131"/>
      <c r="D12" s="131"/>
      <c r="E12" s="131"/>
      <c r="F12" s="131"/>
      <c r="G12" s="132"/>
      <c r="H12" s="68"/>
    </row>
    <row r="13" spans="1:8" ht="30" customHeight="1" x14ac:dyDescent="0.25">
      <c r="A13" s="63"/>
      <c r="B13" s="130" t="s">
        <v>114</v>
      </c>
      <c r="C13" s="131"/>
      <c r="D13" s="131"/>
      <c r="E13" s="131"/>
      <c r="F13" s="131"/>
      <c r="G13" s="132"/>
      <c r="H13" s="68"/>
    </row>
    <row r="14" spans="1:8" ht="15.75" x14ac:dyDescent="0.25">
      <c r="A14" s="63"/>
      <c r="B14" s="124" t="s">
        <v>111</v>
      </c>
      <c r="C14" s="125"/>
      <c r="D14" s="125"/>
      <c r="E14" s="125"/>
      <c r="F14" s="125"/>
      <c r="G14" s="126"/>
      <c r="H14" s="68"/>
    </row>
    <row r="15" spans="1:8" ht="30" customHeight="1" x14ac:dyDescent="0.25">
      <c r="A15" s="63"/>
      <c r="B15" s="130" t="s">
        <v>112</v>
      </c>
      <c r="C15" s="131"/>
      <c r="D15" s="131"/>
      <c r="E15" s="131"/>
      <c r="F15" s="131"/>
      <c r="G15" s="132"/>
      <c r="H15" s="68"/>
    </row>
    <row r="16" spans="1:8" ht="15.75" x14ac:dyDescent="0.25">
      <c r="A16" s="63"/>
      <c r="B16" s="130" t="s">
        <v>113</v>
      </c>
      <c r="C16" s="131"/>
      <c r="D16" s="131"/>
      <c r="E16" s="131"/>
      <c r="F16" s="131"/>
      <c r="G16" s="132"/>
      <c r="H16" s="68"/>
    </row>
    <row r="17" spans="1:15" ht="32.450000000000003" customHeight="1" x14ac:dyDescent="0.25">
      <c r="A17" s="63"/>
      <c r="B17" s="130" t="s">
        <v>115</v>
      </c>
      <c r="C17" s="131"/>
      <c r="D17" s="131"/>
      <c r="E17" s="131"/>
      <c r="F17" s="131"/>
      <c r="G17" s="132"/>
      <c r="H17" s="68"/>
    </row>
    <row r="18" spans="1:15" ht="32.450000000000003" customHeight="1" x14ac:dyDescent="0.25">
      <c r="A18" s="63"/>
      <c r="B18" s="130" t="s">
        <v>116</v>
      </c>
      <c r="C18" s="131"/>
      <c r="D18" s="131"/>
      <c r="E18" s="131"/>
      <c r="F18" s="131"/>
      <c r="G18" s="132"/>
      <c r="H18" s="68"/>
    </row>
    <row r="19" spans="1:15" ht="17.45" customHeight="1" thickBot="1" x14ac:dyDescent="0.3">
      <c r="A19" s="63"/>
      <c r="B19" s="127" t="s">
        <v>121</v>
      </c>
      <c r="C19" s="128"/>
      <c r="D19" s="128"/>
      <c r="E19" s="128"/>
      <c r="F19" s="128"/>
      <c r="G19" s="129"/>
      <c r="H19" s="68"/>
    </row>
    <row r="20" spans="1:15" x14ac:dyDescent="0.25">
      <c r="A20" s="79"/>
      <c r="B20" s="93"/>
      <c r="C20" s="93"/>
      <c r="D20" s="93"/>
      <c r="E20" s="93"/>
      <c r="F20" s="93"/>
      <c r="G20" s="93"/>
      <c r="H20" s="68"/>
    </row>
    <row r="21" spans="1:15" ht="18.75" x14ac:dyDescent="0.3">
      <c r="A21" s="79"/>
      <c r="B21" s="97" t="s">
        <v>109</v>
      </c>
      <c r="C21" s="93"/>
      <c r="D21" s="93"/>
      <c r="E21" s="93"/>
      <c r="F21" s="93"/>
      <c r="G21" s="93"/>
      <c r="H21" s="68"/>
    </row>
    <row r="22" spans="1:15" ht="31.5" x14ac:dyDescent="0.25">
      <c r="A22" s="79"/>
      <c r="B22" s="66" t="s">
        <v>98</v>
      </c>
      <c r="C22" s="81" t="s">
        <v>117</v>
      </c>
      <c r="D22" s="81" t="s">
        <v>118</v>
      </c>
      <c r="E22" s="81" t="s">
        <v>119</v>
      </c>
      <c r="F22" s="93"/>
      <c r="G22" s="93"/>
      <c r="H22" s="68"/>
    </row>
    <row r="23" spans="1:15" ht="15.75" x14ac:dyDescent="0.25">
      <c r="A23" s="79"/>
      <c r="B23" s="105" t="s">
        <v>126</v>
      </c>
      <c r="C23" s="72"/>
      <c r="D23" s="72"/>
      <c r="E23" s="72"/>
      <c r="F23" s="93"/>
      <c r="G23" s="93"/>
      <c r="H23" s="68"/>
    </row>
    <row r="24" spans="1:15" ht="15.75" x14ac:dyDescent="0.25">
      <c r="A24" s="79"/>
      <c r="B24" s="70" t="s">
        <v>107</v>
      </c>
      <c r="C24" s="72"/>
      <c r="D24" s="72"/>
      <c r="E24" s="72"/>
      <c r="F24" s="93"/>
      <c r="G24" s="93"/>
      <c r="H24" s="68"/>
    </row>
    <row r="25" spans="1:15" ht="15.75" x14ac:dyDescent="0.25">
      <c r="A25" s="79"/>
      <c r="B25" s="70" t="s">
        <v>108</v>
      </c>
      <c r="C25" s="72"/>
      <c r="D25" s="72"/>
      <c r="E25" s="72"/>
      <c r="F25" s="93"/>
      <c r="G25" s="93"/>
      <c r="H25" s="68"/>
    </row>
    <row r="26" spans="1:15" x14ac:dyDescent="0.25">
      <c r="A26" s="79"/>
      <c r="B26" s="93"/>
      <c r="C26" s="93"/>
      <c r="D26" s="93"/>
      <c r="E26" s="93"/>
      <c r="F26" s="93"/>
      <c r="G26" s="93"/>
      <c r="H26" s="68"/>
    </row>
    <row r="27" spans="1:15" ht="18.75" x14ac:dyDescent="0.3">
      <c r="A27" s="79"/>
      <c r="B27" s="97" t="s">
        <v>104</v>
      </c>
      <c r="C27" s="93"/>
      <c r="D27" s="93"/>
      <c r="E27" s="93"/>
      <c r="F27" s="93"/>
      <c r="G27" s="93"/>
      <c r="H27" s="68"/>
    </row>
    <row r="28" spans="1:15" ht="15.75" x14ac:dyDescent="0.25">
      <c r="A28" s="79"/>
      <c r="B28" s="66" t="s">
        <v>105</v>
      </c>
      <c r="C28" s="66" t="s">
        <v>100</v>
      </c>
      <c r="D28" s="66" t="s">
        <v>101</v>
      </c>
      <c r="E28" s="93"/>
      <c r="F28" s="93"/>
      <c r="G28" s="93"/>
      <c r="H28" s="68"/>
    </row>
    <row r="29" spans="1:15" x14ac:dyDescent="0.25">
      <c r="A29" s="79"/>
      <c r="B29" s="76" t="s">
        <v>106</v>
      </c>
      <c r="C29" s="71"/>
      <c r="D29" s="71"/>
      <c r="E29" s="93"/>
      <c r="F29" s="93"/>
      <c r="G29" s="93"/>
      <c r="H29" s="68"/>
    </row>
    <row r="30" spans="1:15" ht="16.5" x14ac:dyDescent="0.3">
      <c r="A30" s="79"/>
      <c r="B30" s="93"/>
      <c r="C30" s="93"/>
      <c r="D30" s="93"/>
      <c r="E30" s="98"/>
      <c r="F30" s="93"/>
      <c r="G30" s="93"/>
      <c r="H30" s="68"/>
    </row>
    <row r="31" spans="1:15" s="85" customFormat="1" ht="19.5" thickBot="1" x14ac:dyDescent="0.35">
      <c r="A31" s="79"/>
      <c r="B31" s="97" t="s">
        <v>127</v>
      </c>
      <c r="C31" s="99"/>
      <c r="D31" s="99"/>
      <c r="E31" s="93"/>
      <c r="F31" s="100"/>
      <c r="G31" s="100"/>
      <c r="H31" s="101"/>
      <c r="I31" s="86"/>
      <c r="J31" s="86"/>
      <c r="K31" s="86"/>
      <c r="L31" s="86"/>
      <c r="M31" s="86"/>
      <c r="N31" s="86"/>
      <c r="O31" s="87"/>
    </row>
    <row r="32" spans="1:15" s="85" customFormat="1" ht="47.25" customHeight="1" thickBot="1" x14ac:dyDescent="0.35">
      <c r="A32" s="79"/>
      <c r="B32" s="110" t="s">
        <v>124</v>
      </c>
      <c r="C32" s="111"/>
      <c r="D32" s="106"/>
      <c r="E32" s="93"/>
      <c r="F32" s="98"/>
      <c r="G32" s="98"/>
      <c r="H32" s="102"/>
      <c r="I32" s="91"/>
      <c r="J32" s="91"/>
      <c r="K32" s="91"/>
      <c r="L32" s="86"/>
      <c r="M32" s="86"/>
      <c r="N32" s="86"/>
      <c r="O32" s="87"/>
    </row>
    <row r="33" spans="1:15" s="85" customFormat="1" ht="17.25" thickBot="1" x14ac:dyDescent="0.35">
      <c r="A33" s="103"/>
      <c r="B33" s="88" t="s">
        <v>123</v>
      </c>
      <c r="C33" s="92" t="s">
        <v>125</v>
      </c>
      <c r="D33" s="99"/>
      <c r="E33" s="98"/>
      <c r="F33" s="100"/>
      <c r="G33" s="100"/>
      <c r="H33" s="101"/>
      <c r="I33" s="86"/>
      <c r="J33" s="86"/>
      <c r="K33" s="86"/>
      <c r="L33" s="86"/>
      <c r="M33" s="86"/>
      <c r="N33" s="86"/>
      <c r="O33" s="87"/>
    </row>
    <row r="34" spans="1:15" s="85" customFormat="1" ht="17.25" thickBot="1" x14ac:dyDescent="0.35">
      <c r="A34" s="103"/>
      <c r="B34" s="89" t="s">
        <v>128</v>
      </c>
      <c r="C34" s="90"/>
      <c r="D34" s="100"/>
      <c r="E34" s="98"/>
      <c r="F34" s="100"/>
      <c r="G34" s="100"/>
      <c r="H34" s="101"/>
      <c r="I34" s="86"/>
      <c r="J34" s="86"/>
      <c r="K34" s="86"/>
      <c r="L34" s="86"/>
      <c r="M34" s="87"/>
    </row>
    <row r="35" spans="1:15" s="85" customFormat="1" ht="16.5" x14ac:dyDescent="0.3">
      <c r="A35" s="103"/>
      <c r="B35" s="100"/>
      <c r="C35" s="100"/>
      <c r="D35" s="100"/>
      <c r="E35" s="100"/>
      <c r="F35" s="100"/>
      <c r="G35" s="100"/>
      <c r="H35" s="101"/>
      <c r="I35" s="86"/>
      <c r="J35" s="86"/>
      <c r="K35" s="86"/>
      <c r="L35" s="86"/>
      <c r="M35" s="87"/>
    </row>
    <row r="36" spans="1:15" ht="15.75" x14ac:dyDescent="0.25">
      <c r="A36" s="63"/>
      <c r="B36" s="100"/>
      <c r="C36" s="100"/>
      <c r="D36" s="100"/>
      <c r="E36" s="100"/>
      <c r="F36" s="93"/>
      <c r="G36" s="93"/>
      <c r="H36" s="68"/>
    </row>
    <row r="37" spans="1:15" ht="19.5" thickBot="1" x14ac:dyDescent="0.35">
      <c r="A37" s="63"/>
      <c r="B37" s="104" t="s">
        <v>94</v>
      </c>
      <c r="C37" s="62"/>
      <c r="D37" s="62"/>
      <c r="E37" s="93"/>
      <c r="F37" s="93"/>
      <c r="G37" s="93"/>
      <c r="H37" s="68"/>
    </row>
    <row r="38" spans="1:15" ht="42.75" customHeight="1" thickBot="1" x14ac:dyDescent="0.35">
      <c r="A38" s="63"/>
      <c r="B38" s="104" t="s">
        <v>95</v>
      </c>
      <c r="C38" s="62"/>
      <c r="D38" s="62"/>
      <c r="E38" s="93"/>
      <c r="F38" s="93"/>
      <c r="G38" s="93"/>
      <c r="H38" s="68"/>
    </row>
    <row r="39" spans="1:15" ht="30" customHeight="1" thickBot="1" x14ac:dyDescent="0.35">
      <c r="A39" s="63"/>
      <c r="B39" s="104" t="s">
        <v>96</v>
      </c>
      <c r="C39" s="62"/>
      <c r="D39" s="62"/>
      <c r="E39" s="93"/>
      <c r="F39" s="93"/>
      <c r="G39" s="93"/>
      <c r="H39" s="68"/>
    </row>
    <row r="40" spans="1:15" ht="36.75" customHeight="1" thickBot="1" x14ac:dyDescent="0.35">
      <c r="A40" s="63"/>
      <c r="B40" s="104" t="s">
        <v>97</v>
      </c>
      <c r="C40" s="62"/>
      <c r="D40" s="62"/>
      <c r="E40" s="93"/>
      <c r="F40" s="93"/>
      <c r="G40" s="93"/>
      <c r="H40" s="68"/>
    </row>
    <row r="41" spans="1:15" ht="16.5" thickBot="1" x14ac:dyDescent="0.3">
      <c r="A41" s="64"/>
      <c r="B41" s="65"/>
      <c r="C41" s="65"/>
      <c r="D41" s="65"/>
      <c r="E41" s="80"/>
      <c r="F41" s="80"/>
      <c r="G41" s="80"/>
      <c r="H41" s="69"/>
    </row>
  </sheetData>
  <mergeCells count="15">
    <mergeCell ref="B32:C32"/>
    <mergeCell ref="C5:G5"/>
    <mergeCell ref="C6:G6"/>
    <mergeCell ref="C7:G7"/>
    <mergeCell ref="B9:G9"/>
    <mergeCell ref="B10:G10"/>
    <mergeCell ref="B19:G19"/>
    <mergeCell ref="B12:G12"/>
    <mergeCell ref="B13:G13"/>
    <mergeCell ref="B11:G11"/>
    <mergeCell ref="B14:G14"/>
    <mergeCell ref="B15:G15"/>
    <mergeCell ref="B16:G16"/>
    <mergeCell ref="B17:G17"/>
    <mergeCell ref="B18:G18"/>
  </mergeCells>
  <pageMargins left="0.25" right="0.25" top="0.75" bottom="0.75" header="0.3" footer="0.3"/>
  <pageSetup paperSize="9" scale="7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M72"/>
  <sheetViews>
    <sheetView topLeftCell="A34" workbookViewId="0">
      <selection activeCell="H47" sqref="H47"/>
    </sheetView>
  </sheetViews>
  <sheetFormatPr defaultColWidth="9.140625" defaultRowHeight="15" x14ac:dyDescent="0.3"/>
  <cols>
    <col min="1" max="1" width="9.140625" style="1"/>
    <col min="2" max="2" width="76.140625" style="1" bestFit="1" customWidth="1"/>
    <col min="3" max="3" width="6.140625" style="1" bestFit="1" customWidth="1"/>
    <col min="4" max="4" width="15.42578125" style="1" bestFit="1" customWidth="1"/>
    <col min="5" max="5" width="21.28515625" style="1" customWidth="1"/>
    <col min="6" max="6" width="14.42578125" style="1" bestFit="1" customWidth="1"/>
    <col min="7" max="7" width="18.28515625" style="1" customWidth="1"/>
    <col min="8" max="8" width="13.85546875" style="1" customWidth="1"/>
    <col min="9" max="9" width="9.140625" style="1"/>
    <col min="10" max="10" width="6.7109375" style="1" bestFit="1" customWidth="1"/>
    <col min="11" max="11" width="9.140625" style="1"/>
    <col min="12" max="12" width="11.28515625" style="1" bestFit="1" customWidth="1"/>
    <col min="13" max="16384" width="9.140625" style="1"/>
  </cols>
  <sheetData>
    <row r="1" spans="2:12" ht="18.75" x14ac:dyDescent="0.3">
      <c r="B1" s="2" t="s">
        <v>0</v>
      </c>
      <c r="C1" s="3"/>
      <c r="D1" s="3"/>
      <c r="E1" s="3"/>
      <c r="F1" s="3"/>
      <c r="G1" s="3"/>
      <c r="H1" s="3"/>
      <c r="I1" s="3"/>
    </row>
    <row r="2" spans="2:12" ht="19.5" thickBot="1" x14ac:dyDescent="0.35">
      <c r="B2" s="4" t="s">
        <v>1</v>
      </c>
      <c r="C2" s="5"/>
      <c r="D2" s="5"/>
      <c r="E2" s="5"/>
      <c r="F2" s="5"/>
      <c r="G2" s="5"/>
      <c r="H2" s="5"/>
      <c r="I2" s="3"/>
    </row>
    <row r="3" spans="2:12" ht="15.75" thickTop="1" x14ac:dyDescent="0.3"/>
    <row r="4" spans="2:12" ht="16.5" x14ac:dyDescent="0.3">
      <c r="B4" s="6"/>
      <c r="C4" s="7"/>
      <c r="D4" s="8"/>
      <c r="E4" s="8"/>
      <c r="F4" s="8" t="s">
        <v>2</v>
      </c>
      <c r="G4" s="8"/>
      <c r="H4" s="8" t="s">
        <v>3</v>
      </c>
      <c r="I4" s="6"/>
    </row>
    <row r="5" spans="2:12" ht="16.5" x14ac:dyDescent="0.3">
      <c r="B5" s="9" t="s">
        <v>4</v>
      </c>
      <c r="C5" s="7"/>
      <c r="D5" s="9" t="s">
        <v>3</v>
      </c>
      <c r="E5" s="8" t="s">
        <v>62</v>
      </c>
      <c r="F5" s="8" t="s">
        <v>5</v>
      </c>
      <c r="G5" s="8" t="s">
        <v>61</v>
      </c>
      <c r="H5" s="8" t="s">
        <v>6</v>
      </c>
      <c r="I5" s="8"/>
    </row>
    <row r="6" spans="2:12" ht="16.5" x14ac:dyDescent="0.3">
      <c r="B6" s="9" t="s">
        <v>7</v>
      </c>
      <c r="C6" s="7"/>
      <c r="D6" s="8" t="s">
        <v>8</v>
      </c>
      <c r="E6" s="8"/>
      <c r="F6" s="8" t="s">
        <v>9</v>
      </c>
      <c r="G6" s="8"/>
      <c r="H6" s="8" t="s">
        <v>10</v>
      </c>
      <c r="I6" s="8"/>
    </row>
    <row r="7" spans="2:12" ht="16.5" x14ac:dyDescent="0.3">
      <c r="B7" s="9"/>
      <c r="C7" s="7"/>
      <c r="D7" s="8"/>
      <c r="E7" s="8"/>
      <c r="F7" s="8"/>
      <c r="G7" s="8"/>
      <c r="H7" s="8"/>
      <c r="I7" s="8"/>
    </row>
    <row r="8" spans="2:12" ht="16.5" x14ac:dyDescent="0.3">
      <c r="B8" s="10" t="s">
        <v>11</v>
      </c>
      <c r="C8" s="7"/>
      <c r="D8" s="11"/>
      <c r="E8" s="12"/>
      <c r="F8" s="12"/>
      <c r="G8" s="12"/>
      <c r="H8" s="12"/>
    </row>
    <row r="9" spans="2:12" ht="16.5" x14ac:dyDescent="0.3">
      <c r="B9" s="13" t="s">
        <v>12</v>
      </c>
      <c r="C9" s="7">
        <v>0</v>
      </c>
      <c r="D9" s="11">
        <f t="shared" ref="D9:D15" si="0">1600*C9</f>
        <v>0</v>
      </c>
      <c r="E9" s="12"/>
      <c r="F9" s="12">
        <v>624</v>
      </c>
      <c r="G9" s="12"/>
      <c r="H9" s="12">
        <f t="shared" ref="H9:H15" si="1">D9*F9</f>
        <v>0</v>
      </c>
    </row>
    <row r="10" spans="2:12" ht="16.5" x14ac:dyDescent="0.3">
      <c r="B10" s="13" t="s">
        <v>13</v>
      </c>
      <c r="C10" s="7">
        <v>0.15</v>
      </c>
      <c r="D10" s="11">
        <f t="shared" si="0"/>
        <v>240</v>
      </c>
      <c r="E10" s="12"/>
      <c r="F10" s="12">
        <v>349</v>
      </c>
      <c r="G10" s="12">
        <v>500</v>
      </c>
      <c r="H10" s="12">
        <f>D10*F10</f>
        <v>83760</v>
      </c>
    </row>
    <row r="11" spans="2:12" ht="16.5" x14ac:dyDescent="0.3">
      <c r="B11" s="13" t="s">
        <v>14</v>
      </c>
      <c r="C11" s="7">
        <v>0</v>
      </c>
      <c r="D11" s="11">
        <f t="shared" si="0"/>
        <v>0</v>
      </c>
      <c r="E11" s="12"/>
      <c r="F11" s="12"/>
      <c r="G11" s="12"/>
      <c r="H11" s="12">
        <f t="shared" si="1"/>
        <v>0</v>
      </c>
    </row>
    <row r="12" spans="2:12" ht="16.5" x14ac:dyDescent="0.3">
      <c r="B12" s="13" t="s">
        <v>53</v>
      </c>
      <c r="C12" s="7">
        <v>1</v>
      </c>
      <c r="D12" s="11">
        <f t="shared" si="0"/>
        <v>1600</v>
      </c>
      <c r="E12" s="12"/>
      <c r="F12" s="12">
        <f>(35000*12)/1600</f>
        <v>262.5</v>
      </c>
      <c r="G12" s="12"/>
      <c r="H12" s="12">
        <f t="shared" si="1"/>
        <v>420000</v>
      </c>
      <c r="L12" s="39">
        <f>F12*133</f>
        <v>34912.5</v>
      </c>
    </row>
    <row r="13" spans="2:12" ht="16.5" x14ac:dyDescent="0.3">
      <c r="B13" s="13" t="s">
        <v>15</v>
      </c>
      <c r="C13" s="7">
        <v>1</v>
      </c>
      <c r="D13" s="11">
        <f t="shared" si="0"/>
        <v>1600</v>
      </c>
      <c r="E13" s="12"/>
      <c r="F13" s="12">
        <v>198</v>
      </c>
      <c r="G13" s="12">
        <v>400</v>
      </c>
      <c r="H13" s="12">
        <f t="shared" si="1"/>
        <v>316800</v>
      </c>
      <c r="L13" s="39">
        <f>F13*133</f>
        <v>26334</v>
      </c>
    </row>
    <row r="14" spans="2:12" ht="16.5" x14ac:dyDescent="0.3">
      <c r="B14" s="13" t="s">
        <v>15</v>
      </c>
      <c r="C14" s="7">
        <v>0</v>
      </c>
      <c r="D14" s="11">
        <f t="shared" si="0"/>
        <v>0</v>
      </c>
      <c r="E14" s="12"/>
      <c r="F14" s="12">
        <v>198</v>
      </c>
      <c r="G14" s="12">
        <v>300</v>
      </c>
      <c r="H14" s="12">
        <f t="shared" si="1"/>
        <v>0</v>
      </c>
    </row>
    <row r="15" spans="2:12" ht="16.5" x14ac:dyDescent="0.3">
      <c r="B15" s="13" t="s">
        <v>16</v>
      </c>
      <c r="C15" s="7">
        <v>1</v>
      </c>
      <c r="D15" s="14">
        <f t="shared" si="0"/>
        <v>1600</v>
      </c>
      <c r="E15" s="12"/>
      <c r="F15" s="12">
        <v>120</v>
      </c>
      <c r="G15" s="12">
        <v>200</v>
      </c>
      <c r="H15" s="15">
        <f t="shared" si="1"/>
        <v>192000</v>
      </c>
      <c r="L15" s="39">
        <f>F15*133</f>
        <v>15960</v>
      </c>
    </row>
    <row r="16" spans="2:12" ht="16.5" x14ac:dyDescent="0.3">
      <c r="B16" s="16" t="s">
        <v>17</v>
      </c>
      <c r="C16" s="7"/>
      <c r="D16" s="14">
        <f>SUM(D9:D15)</f>
        <v>5040</v>
      </c>
      <c r="E16" s="12"/>
      <c r="F16" s="12"/>
      <c r="G16" s="12"/>
      <c r="H16" s="15">
        <f>SUM(H9:H15)</f>
        <v>1012560</v>
      </c>
      <c r="J16" s="17">
        <f>+H16/$H$47</f>
        <v>0.37991895542548404</v>
      </c>
    </row>
    <row r="17" spans="2:12" ht="16.5" x14ac:dyDescent="0.3">
      <c r="B17" s="18" t="s">
        <v>18</v>
      </c>
      <c r="C17" s="7"/>
      <c r="D17" s="11"/>
      <c r="E17" s="12"/>
      <c r="F17" s="12"/>
      <c r="G17" s="12"/>
      <c r="H17" s="12"/>
    </row>
    <row r="18" spans="2:12" ht="16.5" x14ac:dyDescent="0.3">
      <c r="B18" s="13" t="s">
        <v>56</v>
      </c>
      <c r="C18" s="7">
        <v>0.1</v>
      </c>
      <c r="D18" s="11">
        <f t="shared" ref="D18:D25" si="2">1600*C18</f>
        <v>160</v>
      </c>
      <c r="E18" s="12"/>
      <c r="F18" s="12">
        <v>390</v>
      </c>
      <c r="G18" s="12">
        <v>1100</v>
      </c>
      <c r="H18" s="12">
        <f t="shared" ref="H18:H25" si="3">D18*F18</f>
        <v>62400</v>
      </c>
    </row>
    <row r="19" spans="2:12" ht="16.5" x14ac:dyDescent="0.3">
      <c r="B19" s="13" t="s">
        <v>19</v>
      </c>
      <c r="C19" s="7">
        <v>0.5</v>
      </c>
      <c r="D19" s="11">
        <f t="shared" si="2"/>
        <v>800</v>
      </c>
      <c r="E19" s="12"/>
      <c r="F19" s="12">
        <v>298</v>
      </c>
      <c r="G19" s="12"/>
      <c r="H19" s="12">
        <f t="shared" si="3"/>
        <v>238400</v>
      </c>
      <c r="L19" s="19"/>
    </row>
    <row r="20" spans="2:12" ht="16.5" x14ac:dyDescent="0.3">
      <c r="B20" s="13" t="s">
        <v>57</v>
      </c>
      <c r="C20" s="7">
        <v>0.5</v>
      </c>
      <c r="D20" s="11">
        <f t="shared" si="2"/>
        <v>800</v>
      </c>
      <c r="E20" s="12"/>
      <c r="F20" s="12">
        <v>298</v>
      </c>
      <c r="G20" s="12">
        <v>1100</v>
      </c>
      <c r="H20" s="12">
        <f t="shared" si="3"/>
        <v>238400</v>
      </c>
    </row>
    <row r="21" spans="2:12" ht="16.5" x14ac:dyDescent="0.3">
      <c r="B21" s="13" t="s">
        <v>20</v>
      </c>
      <c r="C21" s="7">
        <v>0.75</v>
      </c>
      <c r="D21" s="11">
        <f t="shared" si="2"/>
        <v>1200</v>
      </c>
      <c r="E21" s="12"/>
      <c r="F21" s="12">
        <v>166</v>
      </c>
      <c r="G21" s="12">
        <v>485</v>
      </c>
      <c r="H21" s="12">
        <f t="shared" si="3"/>
        <v>199200</v>
      </c>
    </row>
    <row r="22" spans="2:12" ht="16.5" x14ac:dyDescent="0.3">
      <c r="B22" s="13" t="s">
        <v>21</v>
      </c>
      <c r="C22" s="7">
        <v>0.75</v>
      </c>
      <c r="D22" s="11">
        <f t="shared" si="2"/>
        <v>1200</v>
      </c>
      <c r="E22" s="12"/>
      <c r="F22" s="12">
        <v>213</v>
      </c>
      <c r="G22" s="12">
        <v>250</v>
      </c>
      <c r="H22" s="12">
        <f>D22*F22</f>
        <v>255600</v>
      </c>
    </row>
    <row r="23" spans="2:12" ht="16.5" x14ac:dyDescent="0.3">
      <c r="B23" s="13" t="s">
        <v>58</v>
      </c>
      <c r="C23" s="7">
        <v>0.15</v>
      </c>
      <c r="D23" s="11">
        <f t="shared" si="2"/>
        <v>240</v>
      </c>
      <c r="E23" s="12"/>
      <c r="F23" s="12">
        <v>255</v>
      </c>
      <c r="G23" s="12">
        <v>485</v>
      </c>
      <c r="H23" s="12">
        <f>D23*F23</f>
        <v>61200</v>
      </c>
    </row>
    <row r="24" spans="2:12" ht="16.5" x14ac:dyDescent="0.3">
      <c r="B24" s="13" t="s">
        <v>54</v>
      </c>
      <c r="C24" s="7">
        <v>0.5</v>
      </c>
      <c r="D24" s="11">
        <f t="shared" si="2"/>
        <v>800</v>
      </c>
      <c r="E24" s="12"/>
      <c r="F24" s="12">
        <v>150</v>
      </c>
      <c r="G24" s="12">
        <v>250</v>
      </c>
      <c r="H24" s="12">
        <f>D24*F24</f>
        <v>120000</v>
      </c>
    </row>
    <row r="25" spans="2:12" ht="16.5" x14ac:dyDescent="0.3">
      <c r="B25" s="13" t="s">
        <v>22</v>
      </c>
      <c r="C25" s="7">
        <v>0.3</v>
      </c>
      <c r="D25" s="11">
        <f t="shared" si="2"/>
        <v>480</v>
      </c>
      <c r="E25" s="12"/>
      <c r="F25" s="12">
        <v>179</v>
      </c>
      <c r="G25" s="12">
        <v>100</v>
      </c>
      <c r="H25" s="15">
        <f t="shared" si="3"/>
        <v>85920</v>
      </c>
    </row>
    <row r="26" spans="2:12" ht="16.5" x14ac:dyDescent="0.3">
      <c r="B26" s="16" t="s">
        <v>23</v>
      </c>
      <c r="C26" s="7"/>
      <c r="D26" s="14">
        <f>SUM(D18:D25)</f>
        <v>5680</v>
      </c>
      <c r="E26" s="12"/>
      <c r="F26" s="12"/>
      <c r="G26" s="12"/>
      <c r="H26" s="15">
        <f>SUM(H18:H25)</f>
        <v>1261120</v>
      </c>
      <c r="J26" s="17">
        <f>+H26/$H$47</f>
        <v>0.47318024913702539</v>
      </c>
    </row>
    <row r="27" spans="2:12" ht="16.5" x14ac:dyDescent="0.3">
      <c r="B27" s="18" t="s">
        <v>24</v>
      </c>
      <c r="C27" s="7"/>
      <c r="D27" s="11"/>
      <c r="E27" s="12"/>
      <c r="F27" s="12"/>
      <c r="G27" s="12"/>
      <c r="H27" s="12"/>
    </row>
    <row r="28" spans="2:12" ht="16.5" x14ac:dyDescent="0.3">
      <c r="B28" s="13" t="s">
        <v>25</v>
      </c>
      <c r="C28" s="7"/>
      <c r="D28" s="11">
        <f>1600*C28</f>
        <v>0</v>
      </c>
      <c r="E28" s="12"/>
      <c r="F28" s="12"/>
      <c r="G28" s="12"/>
      <c r="H28" s="12">
        <f>D28*F28</f>
        <v>0</v>
      </c>
      <c r="L28" s="7"/>
    </row>
    <row r="29" spans="2:12" ht="16.5" x14ac:dyDescent="0.3">
      <c r="B29" s="13" t="s">
        <v>26</v>
      </c>
      <c r="C29" s="7"/>
      <c r="D29" s="11">
        <f>1600*C29</f>
        <v>0</v>
      </c>
      <c r="E29" s="12"/>
      <c r="F29" s="12"/>
      <c r="G29" s="12"/>
      <c r="H29" s="12">
        <f>D29*F29</f>
        <v>0</v>
      </c>
      <c r="L29" s="7"/>
    </row>
    <row r="30" spans="2:12" ht="16.5" x14ac:dyDescent="0.3">
      <c r="B30" s="13" t="s">
        <v>27</v>
      </c>
      <c r="C30" s="7"/>
      <c r="D30" s="11">
        <f>1600*C30</f>
        <v>0</v>
      </c>
      <c r="E30" s="12"/>
      <c r="F30" s="12"/>
      <c r="G30" s="12"/>
      <c r="H30" s="12">
        <f>D30*F30</f>
        <v>0</v>
      </c>
      <c r="L30" s="7"/>
    </row>
    <row r="31" spans="2:12" ht="16.5" x14ac:dyDescent="0.3">
      <c r="B31" s="13" t="s">
        <v>28</v>
      </c>
      <c r="C31" s="7"/>
      <c r="D31" s="11">
        <f>1600*C31</f>
        <v>0</v>
      </c>
      <c r="E31" s="12"/>
      <c r="F31" s="12"/>
      <c r="G31" s="12"/>
      <c r="H31" s="12">
        <f>D31*F31</f>
        <v>0</v>
      </c>
      <c r="L31" s="7"/>
    </row>
    <row r="32" spans="2:12" ht="16.5" x14ac:dyDescent="0.3">
      <c r="B32" s="13" t="s">
        <v>29</v>
      </c>
      <c r="C32" s="7"/>
      <c r="D32" s="11">
        <f>1600*C32</f>
        <v>0</v>
      </c>
      <c r="E32" s="12"/>
      <c r="F32" s="12">
        <v>0</v>
      </c>
      <c r="G32" s="12"/>
      <c r="H32" s="15">
        <f>D32*F32</f>
        <v>0</v>
      </c>
    </row>
    <row r="33" spans="2:13" ht="16.5" x14ac:dyDescent="0.3">
      <c r="B33" s="16" t="s">
        <v>30</v>
      </c>
      <c r="C33" s="7"/>
      <c r="D33" s="14">
        <f>SUM(D28:D32)</f>
        <v>0</v>
      </c>
      <c r="E33" s="12"/>
      <c r="F33" s="12"/>
      <c r="G33" s="12"/>
      <c r="H33" s="15">
        <f>SUM(H28:H32)</f>
        <v>0</v>
      </c>
      <c r="J33" s="17">
        <f>+H33/$H$47</f>
        <v>0</v>
      </c>
      <c r="M33" s="19"/>
    </row>
    <row r="34" spans="2:13" ht="16.5" x14ac:dyDescent="0.3">
      <c r="B34" s="18" t="s">
        <v>31</v>
      </c>
      <c r="C34" s="7"/>
      <c r="D34" s="11"/>
      <c r="E34" s="12"/>
      <c r="F34" s="12"/>
      <c r="G34" s="12"/>
      <c r="H34" s="12"/>
    </row>
    <row r="35" spans="2:13" ht="16.5" x14ac:dyDescent="0.3">
      <c r="B35" s="13" t="s">
        <v>32</v>
      </c>
      <c r="C35" s="7">
        <v>0.5</v>
      </c>
      <c r="D35" s="11">
        <f>1600*C35</f>
        <v>800</v>
      </c>
      <c r="E35" s="12"/>
      <c r="F35" s="12">
        <v>163</v>
      </c>
      <c r="G35" s="12">
        <v>200</v>
      </c>
      <c r="H35" s="12">
        <f>D35*F35</f>
        <v>130400</v>
      </c>
    </row>
    <row r="36" spans="2:13" ht="16.5" x14ac:dyDescent="0.3">
      <c r="B36" s="13" t="s">
        <v>33</v>
      </c>
      <c r="C36" s="7">
        <v>0.3</v>
      </c>
      <c r="D36" s="11">
        <f>1600*C36</f>
        <v>480</v>
      </c>
      <c r="E36" s="12"/>
      <c r="F36" s="12">
        <v>227</v>
      </c>
      <c r="G36" s="12">
        <v>600</v>
      </c>
      <c r="H36" s="12">
        <f>D36*F36</f>
        <v>108960</v>
      </c>
    </row>
    <row r="37" spans="2:13" ht="16.5" x14ac:dyDescent="0.3">
      <c r="B37" s="13" t="s">
        <v>34</v>
      </c>
      <c r="C37" s="7">
        <v>0.3</v>
      </c>
      <c r="D37" s="11">
        <f>1600*C37</f>
        <v>480</v>
      </c>
      <c r="E37" s="12"/>
      <c r="F37" s="12">
        <v>250</v>
      </c>
      <c r="G37" s="12">
        <v>420</v>
      </c>
      <c r="H37" s="12">
        <f>D37*F37</f>
        <v>120000</v>
      </c>
    </row>
    <row r="38" spans="2:13" ht="16.5" x14ac:dyDescent="0.3">
      <c r="B38" s="13" t="s">
        <v>35</v>
      </c>
      <c r="C38" s="7">
        <v>0</v>
      </c>
      <c r="D38" s="11">
        <f>1600*C38</f>
        <v>0</v>
      </c>
      <c r="E38" s="12"/>
      <c r="F38" s="12">
        <v>250</v>
      </c>
      <c r="G38" s="12"/>
      <c r="H38" s="12">
        <f>D38*F38</f>
        <v>0</v>
      </c>
    </row>
    <row r="39" spans="2:13" ht="16.5" x14ac:dyDescent="0.3">
      <c r="B39" s="13" t="s">
        <v>36</v>
      </c>
      <c r="C39" s="7">
        <v>0.3</v>
      </c>
      <c r="D39" s="11">
        <f>1600*C39</f>
        <v>480</v>
      </c>
      <c r="E39" s="12"/>
      <c r="F39" s="12">
        <v>67</v>
      </c>
      <c r="G39" s="12"/>
      <c r="H39" s="15">
        <f>D39*F39</f>
        <v>32160</v>
      </c>
    </row>
    <row r="40" spans="2:13" ht="16.5" x14ac:dyDescent="0.3">
      <c r="B40" s="16" t="s">
        <v>37</v>
      </c>
      <c r="C40" s="7"/>
      <c r="D40" s="14">
        <f>SUM(D35:D39)</f>
        <v>2240</v>
      </c>
      <c r="E40" s="12"/>
      <c r="F40" s="12"/>
      <c r="G40" s="12"/>
      <c r="H40" s="15">
        <f>SUM(H35:H39)</f>
        <v>391520</v>
      </c>
      <c r="J40" s="17">
        <f>+H40/$H$47</f>
        <v>0.14690079543749063</v>
      </c>
    </row>
    <row r="41" spans="2:13" ht="16.5" x14ac:dyDescent="0.3">
      <c r="B41" s="18" t="s">
        <v>38</v>
      </c>
      <c r="C41" s="7"/>
      <c r="D41" s="11"/>
      <c r="E41" s="12"/>
      <c r="F41" s="12"/>
      <c r="G41" s="12"/>
      <c r="H41" s="12"/>
    </row>
    <row r="42" spans="2:13" ht="16.5" x14ac:dyDescent="0.3">
      <c r="B42" s="13" t="s">
        <v>39</v>
      </c>
      <c r="C42" s="7">
        <v>0</v>
      </c>
      <c r="D42" s="11">
        <f>1600*C42</f>
        <v>0</v>
      </c>
      <c r="E42" s="12"/>
      <c r="F42" s="12">
        <v>393</v>
      </c>
      <c r="G42" s="12">
        <v>1100</v>
      </c>
      <c r="H42" s="12">
        <f>D42*F42</f>
        <v>0</v>
      </c>
    </row>
    <row r="43" spans="2:13" ht="16.5" x14ac:dyDescent="0.3">
      <c r="B43" s="13" t="s">
        <v>40</v>
      </c>
      <c r="C43" s="7">
        <v>0</v>
      </c>
      <c r="D43" s="14">
        <f>1600*C43</f>
        <v>0</v>
      </c>
      <c r="E43" s="12"/>
      <c r="F43" s="12">
        <v>208</v>
      </c>
      <c r="G43" s="12"/>
      <c r="H43" s="15">
        <f>D43*F43</f>
        <v>0</v>
      </c>
    </row>
    <row r="44" spans="2:13" ht="16.5" x14ac:dyDescent="0.3">
      <c r="B44" s="16" t="s">
        <v>41</v>
      </c>
      <c r="C44" s="7"/>
      <c r="D44" s="14">
        <f>SUM(D42:D43)</f>
        <v>0</v>
      </c>
      <c r="E44" s="12"/>
      <c r="F44" s="12"/>
      <c r="G44" s="12"/>
      <c r="H44" s="15">
        <f>SUM(H42:H43)</f>
        <v>0</v>
      </c>
      <c r="J44" s="17">
        <f>+H44/$H$47</f>
        <v>0</v>
      </c>
    </row>
    <row r="45" spans="2:13" ht="16.5" x14ac:dyDescent="0.3">
      <c r="B45" s="20" t="s">
        <v>42</v>
      </c>
      <c r="C45" s="7"/>
      <c r="D45" s="11"/>
      <c r="E45" s="12"/>
      <c r="F45" s="12"/>
      <c r="G45" s="12"/>
      <c r="H45" s="12"/>
    </row>
    <row r="46" spans="2:13" ht="16.5" x14ac:dyDescent="0.3">
      <c r="B46" s="10" t="s">
        <v>43</v>
      </c>
      <c r="D46" s="11"/>
      <c r="E46" s="12"/>
      <c r="F46" s="12"/>
      <c r="G46" s="12"/>
      <c r="H46" s="12"/>
    </row>
    <row r="47" spans="2:13" ht="17.25" thickBot="1" x14ac:dyDescent="0.35">
      <c r="B47" s="20" t="s">
        <v>44</v>
      </c>
      <c r="D47" s="21">
        <f>D44+D40+D33+D26+D16</f>
        <v>12960</v>
      </c>
      <c r="E47" s="12"/>
      <c r="F47" s="12"/>
      <c r="G47" s="12"/>
      <c r="H47" s="22">
        <f>H44+H40+H33+H26+H16</f>
        <v>2665200</v>
      </c>
      <c r="K47" s="19"/>
    </row>
    <row r="48" spans="2:13" ht="17.25" thickTop="1" x14ac:dyDescent="0.3">
      <c r="B48" s="16" t="s">
        <v>45</v>
      </c>
      <c r="H48" s="23">
        <v>1.05</v>
      </c>
      <c r="K48" s="24"/>
    </row>
    <row r="49" spans="2:11" ht="16.5" x14ac:dyDescent="0.3">
      <c r="B49" s="25" t="s">
        <v>46</v>
      </c>
      <c r="H49" s="26">
        <f>H47*H48</f>
        <v>2798460</v>
      </c>
      <c r="K49" s="24"/>
    </row>
    <row r="50" spans="2:11" ht="17.25" thickBot="1" x14ac:dyDescent="0.35">
      <c r="B50" s="20" t="s">
        <v>47</v>
      </c>
      <c r="H50" s="22">
        <f>H47+H49</f>
        <v>5463660</v>
      </c>
      <c r="K50" s="24"/>
    </row>
    <row r="51" spans="2:11" ht="15.75" thickTop="1" x14ac:dyDescent="0.3">
      <c r="H51" s="12"/>
      <c r="K51" s="27"/>
    </row>
    <row r="52" spans="2:11" ht="16.5" x14ac:dyDescent="0.3">
      <c r="B52" s="13" t="s">
        <v>55</v>
      </c>
      <c r="H52" s="15">
        <f>H50*0.15</f>
        <v>819549</v>
      </c>
    </row>
    <row r="53" spans="2:11" ht="17.25" thickBot="1" x14ac:dyDescent="0.35">
      <c r="B53" s="13" t="s">
        <v>48</v>
      </c>
      <c r="H53" s="22">
        <f>SUM(H50:H52)</f>
        <v>6283209</v>
      </c>
      <c r="J53" s="19"/>
      <c r="K53" s="19"/>
    </row>
    <row r="54" spans="2:11" ht="18" thickTop="1" thickBot="1" x14ac:dyDescent="0.35">
      <c r="B54" s="16" t="s">
        <v>49</v>
      </c>
      <c r="D54" s="28">
        <v>11</v>
      </c>
      <c r="G54" s="19"/>
      <c r="H54" s="22">
        <f>H53/D54</f>
        <v>571200.81818181823</v>
      </c>
      <c r="K54" s="19"/>
    </row>
    <row r="55" spans="2:11" ht="16.5" x14ac:dyDescent="0.3">
      <c r="B55" s="16"/>
      <c r="H55" s="26"/>
      <c r="K55" s="19"/>
    </row>
    <row r="56" spans="2:11" ht="16.5" x14ac:dyDescent="0.3">
      <c r="B56" s="29" t="s">
        <v>50</v>
      </c>
      <c r="C56" s="30"/>
      <c r="D56" s="30"/>
      <c r="E56" s="30"/>
      <c r="F56" s="30"/>
      <c r="G56" s="30"/>
      <c r="H56" s="31">
        <f>+H53/12</f>
        <v>523600.75</v>
      </c>
      <c r="J56" s="12"/>
      <c r="K56" s="19"/>
    </row>
    <row r="57" spans="2:11" ht="16.5" x14ac:dyDescent="0.3">
      <c r="B57" s="32" t="s">
        <v>51</v>
      </c>
      <c r="C57" s="33"/>
      <c r="D57" s="33"/>
      <c r="E57" s="33"/>
      <c r="F57" s="33"/>
      <c r="G57" s="33"/>
      <c r="H57" s="34">
        <f>+H54/12</f>
        <v>47600.068181818184</v>
      </c>
      <c r="K57" s="19"/>
    </row>
    <row r="58" spans="2:11" ht="16.5" x14ac:dyDescent="0.3">
      <c r="B58" s="16"/>
      <c r="H58" s="35"/>
      <c r="K58" s="19"/>
    </row>
    <row r="59" spans="2:11" ht="16.5" x14ac:dyDescent="0.3">
      <c r="B59" s="16"/>
      <c r="H59" s="26"/>
      <c r="K59" s="19"/>
    </row>
    <row r="60" spans="2:11" s="13" customFormat="1" ht="15.75" x14ac:dyDescent="0.25"/>
    <row r="61" spans="2:11" ht="16.5" x14ac:dyDescent="0.3">
      <c r="B61" s="10" t="s">
        <v>52</v>
      </c>
    </row>
    <row r="63" spans="2:11" x14ac:dyDescent="0.3">
      <c r="G63" s="1" t="s">
        <v>18</v>
      </c>
      <c r="H63" s="1">
        <f>80000</f>
        <v>80000</v>
      </c>
    </row>
    <row r="64" spans="2:11" x14ac:dyDescent="0.3">
      <c r="G64" s="1" t="s">
        <v>59</v>
      </c>
      <c r="H64" s="1">
        <v>20000</v>
      </c>
    </row>
    <row r="65" spans="2:8" x14ac:dyDescent="0.3">
      <c r="G65" s="1" t="s">
        <v>60</v>
      </c>
      <c r="H65" s="1">
        <v>77000</v>
      </c>
    </row>
    <row r="67" spans="2:8" x14ac:dyDescent="0.3">
      <c r="B67" s="1" t="s">
        <v>24</v>
      </c>
      <c r="D67" s="36">
        <v>40000000</v>
      </c>
    </row>
    <row r="68" spans="2:8" x14ac:dyDescent="0.3">
      <c r="B68" s="1" t="s">
        <v>31</v>
      </c>
      <c r="D68" s="36">
        <f>D67/0.8*0.2</f>
        <v>10000000</v>
      </c>
      <c r="H68" s="1">
        <f>SUM(H63:H67)</f>
        <v>177000</v>
      </c>
    </row>
    <row r="69" spans="2:8" x14ac:dyDescent="0.3">
      <c r="D69" s="37">
        <f>SUM(D67:D68)</f>
        <v>50000000</v>
      </c>
    </row>
    <row r="70" spans="2:8" x14ac:dyDescent="0.3">
      <c r="B70" s="38">
        <v>0.13</v>
      </c>
      <c r="D70" s="36">
        <f>D69*B70</f>
        <v>6500000</v>
      </c>
    </row>
    <row r="72" spans="2:8" x14ac:dyDescent="0.3">
      <c r="D72" s="36">
        <f>D70/12</f>
        <v>541666.66666666663</v>
      </c>
    </row>
  </sheetData>
  <pageMargins left="0.70866141732283472" right="0.70866141732283472" top="0.74803149606299213" bottom="0.74803149606299213" header="0.31496062992125984" footer="0.31496062992125984"/>
  <pageSetup paperSize="9" scale="5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28FFA64B0FD748AC838E1C2318FB85" ma:contentTypeVersion="0" ma:contentTypeDescription="Create a new document." ma:contentTypeScope="" ma:versionID="3a52d3dfade9d45e0d481787bc1e378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A4721F5-9D07-43EA-A202-F092804A7642}">
  <ds:schemaRefs>
    <ds:schemaRef ds:uri="http://purl.org/dc/terms/"/>
    <ds:schemaRef ds:uri="http://www.w3.org/XML/1998/namespace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9B81008-5A92-44FE-8245-6E5E7A5D874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BE67B1-60DB-44C6-8896-14ECC0E2F8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SARS (2)</vt:lpstr>
      <vt:lpstr>Pricing Template</vt:lpstr>
      <vt:lpstr>Rate All_</vt:lpstr>
      <vt:lpstr>Sheet3</vt:lpstr>
      <vt:lpstr>Sheet1</vt:lpstr>
      <vt:lpstr>'Rate All_'!Print_Area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Graham Vivian</dc:creator>
  <cp:lastModifiedBy>Madala Sikhavhakhavha</cp:lastModifiedBy>
  <cp:lastPrinted>2022-07-14T18:01:00Z</cp:lastPrinted>
  <dcterms:created xsi:type="dcterms:W3CDTF">2009-05-12T12:40:31Z</dcterms:created>
  <dcterms:modified xsi:type="dcterms:W3CDTF">2023-04-12T10:53:13Z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0x010100A928FFA64B0FD748AC838E1C2318FB85</vt:lpwstr>
  </property>
</Properties>
</file>